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23" activeTab="3"/>
  </bookViews>
  <sheets>
    <sheet name="Part-I " sheetId="1" r:id="rId1"/>
    <sheet name="Part-II " sheetId="2" r:id="rId2"/>
    <sheet name="Part-III" sheetId="3" r:id="rId3"/>
    <sheet name="Part-IV" sheetId="4" r:id="rId4"/>
  </sheets>
  <externalReferences>
    <externalReference r:id="rId7"/>
  </externalReferences>
  <definedNames>
    <definedName name="_xlnm.Print_Area" localSheetId="0">'Part-I '!$A$1:$T$27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<sst xmlns="http://schemas.openxmlformats.org/spreadsheetml/2006/main" count="256" uniqueCount="92">
  <si>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</si>
  <si>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</si>
  <si>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</si>
  <si>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</si>
  <si>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</si>
  <si>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</si>
  <si>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</si>
  <si>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</si>
  <si>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</si>
  <si>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</si>
  <si>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</si>
  <si>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</si>
  <si>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</si>
  <si>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</si>
  <si>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</si>
  <si>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</si>
  <si>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</si>
  <si>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</si>
  <si>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</si>
  <si>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</si>
  <si>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</si>
  <si>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</si>
  <si>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</si>
  <si>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</si>
  <si>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</si>
  <si>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</si>
  <si>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</si>
  <si>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</si>
  <si>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</si>
  <si>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</si>
  <si>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</si>
  <si>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</si>
  <si>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</si>
  <si>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</si>
  <si>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</si>
  <si>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</si>
  <si>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</si>
  <si>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</si>
  <si>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</si>
  <si>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</si>
  <si>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</si>
  <si>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</si>
  <si>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</si>
  <si>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</si>
  <si>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</si>
  <si>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</si>
  <si>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</si>
  <si>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</si>
  <si>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</si>
  <si>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</si>
  <si>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</si>
  <si>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</si>
  <si>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</si>
  <si>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</si>
  <si>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</si>
  <si>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</si>
  <si>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</si>
  <si>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</si>
  <si>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</si>
  <si>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</si>
  <si>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</si>
  <si>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</si>
  <si>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</si>
  <si>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</si>
  <si>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</si>
  <si>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</si>
  <si>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</si>
  <si>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</si>
  <si>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</si>
  <si>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</si>
  <si>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</si>
  <si>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</si>
  <si>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</si>
  <si>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</si>
  <si>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</si>
  <si>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</si>
  <si>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</si>
  <si>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</si>
  <si>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</si>
  <si>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</si>
  <si>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t>No. of land reform / IAY beneficiary out of col. 9</t>
  </si>
  <si>
    <t>this column should be = to col. no. 4 of Part-I</t>
  </si>
  <si>
    <r>
      <t>N</t>
    </r>
    <r>
      <rPr>
        <sz val="26"/>
        <rFont val="Cooper BlkItHd BT"/>
        <family val="1"/>
      </rPr>
      <t xml:space="preserve">ational </t>
    </r>
    <r>
      <rPr>
        <sz val="26"/>
        <color indexed="12"/>
        <rFont val="Cooper BlkItHd BT"/>
        <family val="1"/>
      </rPr>
      <t>R</t>
    </r>
    <r>
      <rPr>
        <sz val="26"/>
        <rFont val="Cooper BlkItHd BT"/>
        <family val="1"/>
      </rPr>
      <t xml:space="preserve">ural </t>
    </r>
    <r>
      <rPr>
        <sz val="26"/>
        <color indexed="12"/>
        <rFont val="Cooper BlkItHd BT"/>
        <family val="1"/>
      </rPr>
      <t>E</t>
    </r>
    <r>
      <rPr>
        <sz val="26"/>
        <rFont val="Cooper BlkItHd BT"/>
        <family val="1"/>
      </rPr>
      <t xml:space="preserve">mployment </t>
    </r>
    <r>
      <rPr>
        <sz val="26"/>
        <color indexed="12"/>
        <rFont val="Cooper BlkItHd BT"/>
        <family val="1"/>
      </rPr>
      <t>G</t>
    </r>
    <r>
      <rPr>
        <sz val="26"/>
        <rFont val="Cooper BlkItHd BT"/>
        <family val="1"/>
      </rPr>
      <t xml:space="preserve">urantee </t>
    </r>
    <r>
      <rPr>
        <sz val="26"/>
        <color indexed="12"/>
        <rFont val="Cooper BlkItHd BT"/>
        <family val="1"/>
      </rPr>
      <t>A</t>
    </r>
    <r>
      <rPr>
        <sz val="26"/>
        <rFont val="Cooper BlkItHd BT"/>
        <family val="1"/>
      </rPr>
      <t>ct (N.R.E.G.A.)</t>
    </r>
  </si>
  <si>
    <t xml:space="preserve"> </t>
  </si>
  <si>
    <t>No. of Application Registerd</t>
  </si>
  <si>
    <t>1(A)</t>
  </si>
  <si>
    <t>Differece</t>
  </si>
  <si>
    <t>No. of Application Registered as on 15-09-07</t>
  </si>
  <si>
    <t>Job Card Issued up to 15-09-2007</t>
  </si>
  <si>
    <t>Employment Generation Under NREGA During the year 2007-08 Up to the Month of October' 07</t>
  </si>
  <si>
    <t>Financial Performance Under NREGA During the year 2007-08 Up to the Month of October' 07</t>
  </si>
  <si>
    <t>Physical Performance Under NREGA During the year 2007-08 Up to the Month of October' 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</si>
</sst>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  <numFmt numFmtId="181" formatCode="0.000%"/>
    <numFmt numFmtId="182" formatCode="0.0000%"/>
    <numFmt numFmtId="183" formatCode="0.00000%"/>
  </numFmts>
  <fonts count="59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color indexed="12"/>
      <name val="Cooper BlkItHd BT"/>
      <family val="1"/>
    </font>
    <font>
      <sz val="26"/>
      <name val="Cooper BlkItHd BT"/>
      <family val="1"/>
    </font>
    <font>
      <b/>
      <i/>
      <u val="single"/>
      <sz val="14"/>
      <name val="Book Antiqua"/>
      <family val="1"/>
    </font>
    <font>
      <sz val="12"/>
      <name val="Symbol"/>
      <family val="1"/>
    </font>
    <font>
      <sz val="12"/>
      <name val="Bookman Old Style"/>
      <family val="1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sz val="10"/>
      <color indexed="12"/>
      <name val="Book Antiqua"/>
      <family val="1"/>
    </font>
    <font>
      <b/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0"/>
      <color indexed="12"/>
      <name val="CG Omega"/>
      <family val="2"/>
    </font>
    <font>
      <sz val="12"/>
      <color indexed="12"/>
      <name val="Times New Roman"/>
      <family val="1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1" fillId="0" borderId="1" xfId="0" applyFont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0" fontId="36" fillId="0" borderId="0" xfId="21" applyNumberFormat="1" applyFont="1" applyAlignment="1">
      <alignment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9" fontId="36" fillId="0" borderId="0" xfId="21" applyFont="1" applyAlignment="1">
      <alignment/>
    </xf>
    <xf numFmtId="0" fontId="5" fillId="0" borderId="0" xfId="0" applyFont="1" applyFill="1" applyAlignment="1">
      <alignment horizontal="center"/>
    </xf>
    <xf numFmtId="0" fontId="37" fillId="0" borderId="0" xfId="0" applyFont="1" applyAlignment="1">
      <alignment/>
    </xf>
    <xf numFmtId="167" fontId="8" fillId="0" borderId="9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36" fillId="0" borderId="0" xfId="21" applyNumberFormat="1" applyFont="1" applyAlignment="1">
      <alignment/>
    </xf>
    <xf numFmtId="10" fontId="36" fillId="0" borderId="0" xfId="21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  <xf numFmtId="10" fontId="38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36" fillId="2" borderId="0" xfId="21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167" fontId="8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167" fontId="11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44" fillId="0" borderId="0" xfId="0" applyFont="1" applyAlignment="1">
      <alignment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167" fontId="13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indent="8"/>
    </xf>
    <xf numFmtId="0" fontId="46" fillId="0" borderId="0" xfId="0" applyFont="1" applyAlignment="1">
      <alignment horizontal="left" indent="8"/>
    </xf>
    <xf numFmtId="0" fontId="2" fillId="0" borderId="0" xfId="0" applyFont="1" applyFill="1" applyAlignment="1">
      <alignment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21" applyNumberFormat="1" applyFont="1" applyFill="1" applyAlignment="1">
      <alignment/>
    </xf>
    <xf numFmtId="0" fontId="28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right" wrapText="1"/>
    </xf>
    <xf numFmtId="167" fontId="48" fillId="0" borderId="1" xfId="0" applyNumberFormat="1" applyFont="1" applyBorder="1" applyAlignment="1">
      <alignment horizontal="right" wrapText="1"/>
    </xf>
    <xf numFmtId="1" fontId="48" fillId="0" borderId="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0" fillId="3" borderId="0" xfId="0" applyFont="1" applyFill="1" applyAlignment="1">
      <alignment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right" wrapText="1"/>
    </xf>
    <xf numFmtId="0" fontId="48" fillId="0" borderId="1" xfId="0" applyFont="1" applyBorder="1" applyAlignment="1">
      <alignment/>
    </xf>
    <xf numFmtId="167" fontId="48" fillId="0" borderId="9" xfId="0" applyNumberFormat="1" applyFont="1" applyBorder="1" applyAlignment="1">
      <alignment horizontal="right"/>
    </xf>
    <xf numFmtId="167" fontId="48" fillId="0" borderId="1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/>
    </xf>
    <xf numFmtId="0" fontId="52" fillId="0" borderId="1" xfId="0" applyFont="1" applyBorder="1" applyAlignment="1">
      <alignment/>
    </xf>
    <xf numFmtId="1" fontId="52" fillId="0" borderId="1" xfId="0" applyNumberFormat="1" applyFont="1" applyBorder="1" applyAlignment="1">
      <alignment/>
    </xf>
    <xf numFmtId="1" fontId="53" fillId="0" borderId="1" xfId="0" applyNumberFormat="1" applyFont="1" applyBorder="1" applyAlignment="1">
      <alignment/>
    </xf>
    <xf numFmtId="165" fontId="53" fillId="0" borderId="1" xfId="0" applyNumberFormat="1" applyFont="1" applyBorder="1" applyAlignment="1">
      <alignment/>
    </xf>
    <xf numFmtId="0" fontId="52" fillId="0" borderId="0" xfId="0" applyFont="1" applyAlignment="1">
      <alignment/>
    </xf>
    <xf numFmtId="1" fontId="48" fillId="0" borderId="1" xfId="0" applyNumberFormat="1" applyFont="1" applyBorder="1" applyAlignment="1">
      <alignment horizontal="right" wrapText="1"/>
    </xf>
    <xf numFmtId="1" fontId="48" fillId="0" borderId="1" xfId="0" applyNumberFormat="1" applyFont="1" applyBorder="1" applyAlignment="1">
      <alignment/>
    </xf>
    <xf numFmtId="0" fontId="4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right" vertical="center" wrapText="1"/>
    </xf>
    <xf numFmtId="0" fontId="49" fillId="5" borderId="1" xfId="0" applyFont="1" applyFill="1" applyBorder="1" applyAlignment="1">
      <alignment vertical="center"/>
    </xf>
    <xf numFmtId="1" fontId="9" fillId="5" borderId="1" xfId="0" applyNumberFormat="1" applyFont="1" applyFill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7" fontId="48" fillId="0" borderId="0" xfId="0" applyNumberFormat="1" applyFont="1" applyAlignment="1">
      <alignment/>
    </xf>
    <xf numFmtId="0" fontId="1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right" wrapText="1"/>
    </xf>
    <xf numFmtId="2" fontId="48" fillId="6" borderId="1" xfId="0" applyNumberFormat="1" applyFont="1" applyFill="1" applyBorder="1" applyAlignment="1">
      <alignment horizontal="right" wrapText="1"/>
    </xf>
    <xf numFmtId="0" fontId="47" fillId="5" borderId="8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right" wrapText="1"/>
    </xf>
    <xf numFmtId="0" fontId="49" fillId="5" borderId="1" xfId="0" applyFont="1" applyFill="1" applyBorder="1" applyAlignment="1">
      <alignment/>
    </xf>
    <xf numFmtId="0" fontId="48" fillId="0" borderId="1" xfId="0" applyFont="1" applyFill="1" applyBorder="1" applyAlignment="1">
      <alignment horizontal="right" wrapText="1"/>
    </xf>
    <xf numFmtId="0" fontId="48" fillId="4" borderId="8" xfId="0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right"/>
    </xf>
    <xf numFmtId="183" fontId="11" fillId="0" borderId="0" xfId="21" applyNumberFormat="1" applyFont="1" applyAlignment="1">
      <alignment/>
    </xf>
    <xf numFmtId="1" fontId="48" fillId="0" borderId="8" xfId="0" applyNumberFormat="1" applyFont="1" applyFill="1" applyBorder="1" applyAlignment="1">
      <alignment horizontal="right"/>
    </xf>
    <xf numFmtId="165" fontId="52" fillId="0" borderId="1" xfId="0" applyNumberFormat="1" applyFont="1" applyBorder="1" applyAlignment="1">
      <alignment/>
    </xf>
    <xf numFmtId="164" fontId="52" fillId="0" borderId="1" xfId="0" applyNumberFormat="1" applyFont="1" applyBorder="1" applyAlignment="1">
      <alignment/>
    </xf>
    <xf numFmtId="1" fontId="54" fillId="0" borderId="8" xfId="0" applyNumberFormat="1" applyFont="1" applyFill="1" applyBorder="1" applyAlignment="1">
      <alignment horizontal="right" wrapText="1"/>
    </xf>
    <xf numFmtId="1" fontId="48" fillId="0" borderId="8" xfId="0" applyNumberFormat="1" applyFont="1" applyFill="1" applyBorder="1" applyAlignment="1">
      <alignment horizontal="right" wrapText="1"/>
    </xf>
    <xf numFmtId="1" fontId="48" fillId="0" borderId="1" xfId="0" applyNumberFormat="1" applyFont="1" applyFill="1" applyBorder="1" applyAlignment="1">
      <alignment horizontal="right" wrapText="1"/>
    </xf>
    <xf numFmtId="1" fontId="13" fillId="0" borderId="8" xfId="0" applyNumberFormat="1" applyFont="1" applyBorder="1" applyAlignment="1">
      <alignment horizontal="right" wrapText="1"/>
    </xf>
    <xf numFmtId="167" fontId="13" fillId="0" borderId="8" xfId="0" applyNumberFormat="1" applyFont="1" applyBorder="1" applyAlignment="1">
      <alignment horizontal="right" wrapText="1"/>
    </xf>
    <xf numFmtId="166" fontId="13" fillId="0" borderId="8" xfId="0" applyNumberFormat="1" applyFont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0" fontId="51" fillId="0" borderId="1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/>
    </xf>
    <xf numFmtId="0" fontId="53" fillId="0" borderId="1" xfId="0" applyFont="1" applyFill="1" applyBorder="1" applyAlignment="1">
      <alignment/>
    </xf>
    <xf numFmtId="1" fontId="53" fillId="0" borderId="1" xfId="0" applyNumberFormat="1" applyFont="1" applyFill="1" applyBorder="1" applyAlignment="1">
      <alignment/>
    </xf>
    <xf numFmtId="165" fontId="53" fillId="0" borderId="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0" fillId="5" borderId="1" xfId="0" applyFont="1" applyFill="1" applyBorder="1" applyAlignment="1">
      <alignment/>
    </xf>
    <xf numFmtId="0" fontId="49" fillId="3" borderId="0" xfId="0" applyFont="1" applyFill="1" applyAlignment="1">
      <alignment/>
    </xf>
    <xf numFmtId="2" fontId="53" fillId="0" borderId="1" xfId="0" applyNumberFormat="1" applyFont="1" applyBorder="1" applyAlignment="1">
      <alignment/>
    </xf>
    <xf numFmtId="1" fontId="48" fillId="0" borderId="1" xfId="0" applyNumberFormat="1" applyFont="1" applyBorder="1" applyAlignment="1">
      <alignment horizontal="right"/>
    </xf>
    <xf numFmtId="0" fontId="47" fillId="0" borderId="3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vertical="top" wrapText="1"/>
    </xf>
    <xf numFmtId="0" fontId="55" fillId="0" borderId="1" xfId="0" applyFont="1" applyBorder="1" applyAlignment="1">
      <alignment horizontal="center" vertical="top" wrapText="1"/>
    </xf>
    <xf numFmtId="0" fontId="47" fillId="0" borderId="8" xfId="0" applyFont="1" applyFill="1" applyBorder="1" applyAlignment="1">
      <alignment horizontal="left" vertical="center"/>
    </xf>
    <xf numFmtId="167" fontId="48" fillId="0" borderId="1" xfId="0" applyNumberFormat="1" applyFont="1" applyFill="1" applyBorder="1" applyAlignment="1">
      <alignment horizontal="right" wrapText="1"/>
    </xf>
    <xf numFmtId="167" fontId="48" fillId="0" borderId="1" xfId="0" applyNumberFormat="1" applyFont="1" applyFill="1" applyBorder="1" applyAlignment="1">
      <alignment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7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2\NREGS%20(E)\NREGA\Progress%20Report\Monthly%20Report\2007-08\Monthly%20Report\Sep'%2007_NREGS_S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."/>
      <sheetName val="Part-II."/>
      <sheetName val="Part-III. "/>
      <sheetName val="Part-IV"/>
    </sheetNames>
    <sheetDataSet>
      <sheetData sheetId="2">
        <row r="13">
          <cell r="O13">
            <v>2482.06205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85" zoomScaleSheetLayoutView="85" workbookViewId="0" topLeftCell="A4">
      <selection activeCell="N10" sqref="N10:N22"/>
    </sheetView>
  </sheetViews>
  <sheetFormatPr defaultColWidth="9.140625" defaultRowHeight="12.75"/>
  <cols>
    <col min="1" max="1" width="5.28125" style="3" customWidth="1"/>
    <col min="2" max="2" width="18.00390625" style="2" customWidth="1"/>
    <col min="3" max="3" width="10.8515625" style="105" hidden="1" customWidth="1"/>
    <col min="4" max="4" width="9.140625" style="2" customWidth="1"/>
    <col min="5" max="5" width="9.140625" style="2" hidden="1" customWidth="1"/>
    <col min="6" max="8" width="8.28125" style="1" customWidth="1"/>
    <col min="9" max="9" width="8.140625" style="1" customWidth="1"/>
    <col min="10" max="10" width="10.28125" style="100" hidden="1" customWidth="1"/>
    <col min="11" max="11" width="9.57421875" style="100" hidden="1" customWidth="1"/>
    <col min="12" max="12" width="11.28125" style="1" customWidth="1"/>
    <col min="13" max="14" width="9.8515625" style="1" customWidth="1"/>
    <col min="15" max="15" width="10.421875" style="1" customWidth="1"/>
    <col min="16" max="16" width="9.57421875" style="1" customWidth="1"/>
    <col min="17" max="17" width="10.421875" style="1" customWidth="1"/>
    <col min="18" max="18" width="12.28125" style="1" customWidth="1"/>
    <col min="19" max="19" width="12.57421875" style="1" customWidth="1"/>
    <col min="20" max="20" width="10.57421875" style="1" customWidth="1"/>
    <col min="21" max="16384" width="9.140625" style="1" customWidth="1"/>
  </cols>
  <sheetData>
    <row r="1" spans="1:20" ht="29.25" customHeight="1">
      <c r="A1" s="193" t="s">
        <v>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5.5" customHeight="1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3.5" customHeight="1">
      <c r="A3" s="7"/>
      <c r="B3" s="7"/>
      <c r="C3" s="58"/>
      <c r="D3" s="7"/>
      <c r="E3" s="7"/>
      <c r="F3" s="7"/>
      <c r="G3" s="7"/>
      <c r="H3" s="7"/>
      <c r="I3" s="7"/>
      <c r="J3" s="58"/>
      <c r="K3" s="58"/>
      <c r="L3" s="7"/>
      <c r="M3" s="7"/>
      <c r="N3" s="7"/>
      <c r="O3" s="7"/>
      <c r="P3" s="7"/>
      <c r="Q3" s="7"/>
      <c r="R3" s="7"/>
      <c r="S3" s="7"/>
      <c r="T3" s="7"/>
    </row>
    <row r="4" spans="1:20" ht="16.5" customHeight="1">
      <c r="A4" s="194" t="s">
        <v>89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13.5" customHeight="1">
      <c r="A5" s="7"/>
      <c r="B5" s="7"/>
      <c r="C5" s="58"/>
      <c r="D5" s="7"/>
      <c r="E5" s="7"/>
      <c r="F5" s="7"/>
      <c r="G5" s="7"/>
      <c r="H5" s="7"/>
      <c r="I5" s="7"/>
      <c r="J5" s="58"/>
      <c r="K5" s="58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A6" s="46" t="s">
        <v>16</v>
      </c>
      <c r="B6" s="9"/>
      <c r="C6" s="104"/>
      <c r="D6" s="9"/>
      <c r="E6" s="9"/>
      <c r="F6" s="10"/>
      <c r="G6" s="10"/>
      <c r="H6" s="10"/>
      <c r="I6" s="10"/>
      <c r="J6" s="106"/>
      <c r="K6" s="106"/>
      <c r="L6" s="10"/>
      <c r="M6" s="10"/>
      <c r="N6" s="10"/>
      <c r="O6" s="10"/>
      <c r="P6" s="10"/>
      <c r="Q6" s="10"/>
      <c r="R6" s="12"/>
      <c r="S6" s="12"/>
      <c r="T6" s="12"/>
    </row>
    <row r="7" spans="1:20" s="24" customFormat="1" ht="84" customHeight="1">
      <c r="A7" s="206" t="s">
        <v>17</v>
      </c>
      <c r="B7" s="198" t="s">
        <v>2</v>
      </c>
      <c r="C7" s="204" t="s">
        <v>87</v>
      </c>
      <c r="D7" s="198" t="s">
        <v>84</v>
      </c>
      <c r="E7" s="204" t="s">
        <v>86</v>
      </c>
      <c r="F7" s="195" t="s">
        <v>63</v>
      </c>
      <c r="G7" s="195"/>
      <c r="H7" s="195"/>
      <c r="I7" s="195"/>
      <c r="J7" s="204" t="s">
        <v>88</v>
      </c>
      <c r="K7" s="204" t="s">
        <v>86</v>
      </c>
      <c r="L7" s="195" t="s">
        <v>66</v>
      </c>
      <c r="M7" s="195"/>
      <c r="N7" s="195"/>
      <c r="O7" s="195" t="s">
        <v>69</v>
      </c>
      <c r="P7" s="195"/>
      <c r="Q7" s="195"/>
      <c r="R7" s="196" t="s">
        <v>70</v>
      </c>
      <c r="S7" s="196" t="s">
        <v>71</v>
      </c>
      <c r="T7" s="196" t="s">
        <v>72</v>
      </c>
    </row>
    <row r="8" spans="1:20" s="25" customFormat="1" ht="78.75" customHeight="1" thickBot="1">
      <c r="A8" s="207"/>
      <c r="B8" s="199"/>
      <c r="C8" s="205"/>
      <c r="D8" s="203"/>
      <c r="E8" s="205"/>
      <c r="F8" s="38" t="s">
        <v>42</v>
      </c>
      <c r="G8" s="38" t="s">
        <v>43</v>
      </c>
      <c r="H8" s="38" t="s">
        <v>29</v>
      </c>
      <c r="I8" s="38" t="s">
        <v>14</v>
      </c>
      <c r="J8" s="205"/>
      <c r="K8" s="205"/>
      <c r="L8" s="38" t="s">
        <v>64</v>
      </c>
      <c r="M8" s="38" t="s">
        <v>65</v>
      </c>
      <c r="N8" s="38" t="s">
        <v>14</v>
      </c>
      <c r="O8" s="38" t="s">
        <v>67</v>
      </c>
      <c r="P8" s="38" t="s">
        <v>68</v>
      </c>
      <c r="Q8" s="38" t="s">
        <v>14</v>
      </c>
      <c r="R8" s="197"/>
      <c r="S8" s="197"/>
      <c r="T8" s="197"/>
    </row>
    <row r="9" spans="1:20" s="4" customFormat="1" ht="15" thickBot="1">
      <c r="A9" s="39"/>
      <c r="B9" s="40">
        <v>1</v>
      </c>
      <c r="C9" s="110"/>
      <c r="D9" s="97" t="s">
        <v>85</v>
      </c>
      <c r="E9" s="111"/>
      <c r="F9" s="200">
        <v>2</v>
      </c>
      <c r="G9" s="201"/>
      <c r="H9" s="201"/>
      <c r="I9" s="202"/>
      <c r="J9" s="111"/>
      <c r="K9" s="111"/>
      <c r="L9" s="200">
        <v>3</v>
      </c>
      <c r="M9" s="201"/>
      <c r="N9" s="202"/>
      <c r="O9" s="200">
        <v>4</v>
      </c>
      <c r="P9" s="201"/>
      <c r="Q9" s="202"/>
      <c r="R9" s="41">
        <v>5</v>
      </c>
      <c r="S9" s="41">
        <v>6</v>
      </c>
      <c r="T9" s="42">
        <v>7</v>
      </c>
    </row>
    <row r="10" spans="1:20" s="103" customFormat="1" ht="15">
      <c r="A10" s="101">
        <v>1</v>
      </c>
      <c r="B10" s="180" t="s">
        <v>12</v>
      </c>
      <c r="C10" s="148">
        <v>32208</v>
      </c>
      <c r="D10" s="149">
        <v>32176</v>
      </c>
      <c r="E10" s="150">
        <f>D10-C10</f>
        <v>-32</v>
      </c>
      <c r="F10" s="149">
        <v>18104</v>
      </c>
      <c r="G10" s="149">
        <v>7661</v>
      </c>
      <c r="H10" s="149">
        <v>6411</v>
      </c>
      <c r="I10" s="149">
        <f>SUM(F10:H10)</f>
        <v>32176</v>
      </c>
      <c r="J10" s="150">
        <v>31693</v>
      </c>
      <c r="K10" s="150">
        <f>I10-J10</f>
        <v>483</v>
      </c>
      <c r="L10" s="152">
        <v>12309</v>
      </c>
      <c r="M10" s="149">
        <v>4883</v>
      </c>
      <c r="N10" s="149">
        <f>SUM(L10:M10)</f>
        <v>17192</v>
      </c>
      <c r="O10" s="152">
        <v>12269</v>
      </c>
      <c r="P10" s="149">
        <v>5341</v>
      </c>
      <c r="Q10" s="149">
        <f aca="true" t="shared" si="0" ref="Q10:Q22">SUM(O10:P10)</f>
        <v>17610</v>
      </c>
      <c r="R10" s="159">
        <v>18026</v>
      </c>
      <c r="S10" s="159">
        <v>6193</v>
      </c>
      <c r="T10" s="155">
        <v>4</v>
      </c>
    </row>
    <row r="11" spans="1:20" s="103" customFormat="1" ht="15">
      <c r="A11" s="101">
        <v>2</v>
      </c>
      <c r="B11" s="102" t="s">
        <v>13</v>
      </c>
      <c r="C11" s="148">
        <v>38165</v>
      </c>
      <c r="D11" s="149">
        <v>38165</v>
      </c>
      <c r="E11" s="150">
        <f aca="true" t="shared" si="1" ref="E11:E23">D11-C11</f>
        <v>0</v>
      </c>
      <c r="F11" s="149">
        <v>18793</v>
      </c>
      <c r="G11" s="149">
        <v>7954</v>
      </c>
      <c r="H11" s="149">
        <v>10752</v>
      </c>
      <c r="I11" s="149">
        <f>SUM(F11:H11)</f>
        <v>37499</v>
      </c>
      <c r="J11" s="150">
        <v>37481</v>
      </c>
      <c r="K11" s="150">
        <f aca="true" t="shared" si="2" ref="K11:K22">I11-J11</f>
        <v>18</v>
      </c>
      <c r="L11" s="152">
        <v>21580</v>
      </c>
      <c r="M11" s="149">
        <v>1445</v>
      </c>
      <c r="N11" s="149">
        <f>SUM(L11:M11)</f>
        <v>23025</v>
      </c>
      <c r="O11" s="152">
        <v>20405</v>
      </c>
      <c r="P11" s="149">
        <v>1534</v>
      </c>
      <c r="Q11" s="149">
        <f>SUM(O11:P11)</f>
        <v>21939</v>
      </c>
      <c r="R11" s="158">
        <v>16454.25</v>
      </c>
      <c r="S11" s="159">
        <v>5758.9875</v>
      </c>
      <c r="T11" s="155">
        <v>0</v>
      </c>
    </row>
    <row r="12" spans="1:20" s="103" customFormat="1" ht="15">
      <c r="A12" s="101">
        <v>3</v>
      </c>
      <c r="B12" s="102" t="s">
        <v>5</v>
      </c>
      <c r="C12" s="148">
        <v>72500</v>
      </c>
      <c r="D12" s="149">
        <v>72500</v>
      </c>
      <c r="E12" s="150">
        <f t="shared" si="1"/>
        <v>0</v>
      </c>
      <c r="F12" s="151">
        <v>38105</v>
      </c>
      <c r="G12" s="151">
        <v>15462</v>
      </c>
      <c r="H12" s="151">
        <v>18159</v>
      </c>
      <c r="I12" s="149">
        <f aca="true" t="shared" si="3" ref="I12:I22">SUM(F12:H12)</f>
        <v>71726</v>
      </c>
      <c r="J12" s="150">
        <v>70238</v>
      </c>
      <c r="K12" s="150">
        <f t="shared" si="2"/>
        <v>1488</v>
      </c>
      <c r="L12" s="152">
        <v>47338</v>
      </c>
      <c r="M12" s="151">
        <v>8652</v>
      </c>
      <c r="N12" s="149">
        <f aca="true" t="shared" si="4" ref="N12:N22">SUM(L12:M12)</f>
        <v>55990</v>
      </c>
      <c r="O12" s="152">
        <v>43221</v>
      </c>
      <c r="P12" s="153">
        <v>8651</v>
      </c>
      <c r="Q12" s="149">
        <f t="shared" si="0"/>
        <v>51872</v>
      </c>
      <c r="R12" s="159">
        <v>10107</v>
      </c>
      <c r="S12" s="160">
        <v>3757</v>
      </c>
      <c r="T12" s="155">
        <v>0</v>
      </c>
    </row>
    <row r="13" spans="1:20" s="103" customFormat="1" ht="15">
      <c r="A13" s="101">
        <v>4</v>
      </c>
      <c r="B13" s="102" t="s">
        <v>9</v>
      </c>
      <c r="C13" s="148">
        <v>41253</v>
      </c>
      <c r="D13" s="149">
        <v>41047</v>
      </c>
      <c r="E13" s="150">
        <f t="shared" si="1"/>
        <v>-206</v>
      </c>
      <c r="F13" s="151">
        <v>19443</v>
      </c>
      <c r="G13" s="151">
        <v>8079</v>
      </c>
      <c r="H13" s="151">
        <v>13171</v>
      </c>
      <c r="I13" s="149">
        <v>40693</v>
      </c>
      <c r="J13" s="150">
        <v>40615</v>
      </c>
      <c r="K13" s="150">
        <f t="shared" si="2"/>
        <v>78</v>
      </c>
      <c r="L13" s="152">
        <v>18424</v>
      </c>
      <c r="M13" s="151">
        <v>1021</v>
      </c>
      <c r="N13" s="149">
        <f t="shared" si="4"/>
        <v>19445</v>
      </c>
      <c r="O13" s="152">
        <v>18424</v>
      </c>
      <c r="P13" s="153">
        <v>1021</v>
      </c>
      <c r="Q13" s="149">
        <f t="shared" si="0"/>
        <v>19445</v>
      </c>
      <c r="R13" s="160">
        <v>6557</v>
      </c>
      <c r="S13" s="160">
        <v>1491</v>
      </c>
      <c r="T13" s="155">
        <v>2</v>
      </c>
    </row>
    <row r="14" spans="1:20" s="103" customFormat="1" ht="15">
      <c r="A14" s="101">
        <v>5</v>
      </c>
      <c r="B14" s="102" t="s">
        <v>11</v>
      </c>
      <c r="C14" s="148">
        <v>47636</v>
      </c>
      <c r="D14" s="149">
        <v>47399</v>
      </c>
      <c r="E14" s="150">
        <f t="shared" si="1"/>
        <v>-237</v>
      </c>
      <c r="F14" s="151">
        <v>5496</v>
      </c>
      <c r="G14" s="151">
        <v>28453</v>
      </c>
      <c r="H14" s="151">
        <v>12249</v>
      </c>
      <c r="I14" s="149">
        <f t="shared" si="3"/>
        <v>46198</v>
      </c>
      <c r="J14" s="150">
        <v>46517</v>
      </c>
      <c r="K14" s="150">
        <f t="shared" si="2"/>
        <v>-319</v>
      </c>
      <c r="L14" s="152">
        <v>31148</v>
      </c>
      <c r="M14" s="151">
        <v>980</v>
      </c>
      <c r="N14" s="149">
        <f t="shared" si="4"/>
        <v>32128</v>
      </c>
      <c r="O14" s="152">
        <v>29801</v>
      </c>
      <c r="P14" s="153">
        <v>663</v>
      </c>
      <c r="Q14" s="149">
        <f t="shared" si="0"/>
        <v>30464</v>
      </c>
      <c r="R14" s="160">
        <v>663</v>
      </c>
      <c r="S14" s="160">
        <v>201</v>
      </c>
      <c r="T14" s="155">
        <v>0</v>
      </c>
    </row>
    <row r="15" spans="1:20" s="103" customFormat="1" ht="15">
      <c r="A15" s="101">
        <v>6</v>
      </c>
      <c r="B15" s="102" t="s">
        <v>1</v>
      </c>
      <c r="C15" s="148">
        <v>35739</v>
      </c>
      <c r="D15" s="149">
        <v>35741</v>
      </c>
      <c r="E15" s="150">
        <f t="shared" si="1"/>
        <v>2</v>
      </c>
      <c r="F15" s="151">
        <v>14155</v>
      </c>
      <c r="G15" s="151">
        <v>12235</v>
      </c>
      <c r="H15" s="151">
        <v>8944</v>
      </c>
      <c r="I15" s="149">
        <f t="shared" si="3"/>
        <v>35334</v>
      </c>
      <c r="J15" s="150">
        <v>35184</v>
      </c>
      <c r="K15" s="172">
        <f t="shared" si="2"/>
        <v>150</v>
      </c>
      <c r="L15" s="152">
        <v>16822</v>
      </c>
      <c r="M15" s="151">
        <v>4493</v>
      </c>
      <c r="N15" s="149">
        <f t="shared" si="4"/>
        <v>21315</v>
      </c>
      <c r="O15" s="152">
        <v>15291</v>
      </c>
      <c r="P15" s="153">
        <v>4335</v>
      </c>
      <c r="Q15" s="149">
        <f t="shared" si="0"/>
        <v>19626</v>
      </c>
      <c r="R15" s="160">
        <v>6669</v>
      </c>
      <c r="S15" s="160">
        <v>2230</v>
      </c>
      <c r="T15" s="155">
        <v>0</v>
      </c>
    </row>
    <row r="16" spans="1:20" s="103" customFormat="1" ht="15">
      <c r="A16" s="101">
        <v>7</v>
      </c>
      <c r="B16" s="102" t="s">
        <v>10</v>
      </c>
      <c r="C16" s="148">
        <v>33751</v>
      </c>
      <c r="D16" s="149">
        <v>33695</v>
      </c>
      <c r="E16" s="150">
        <f t="shared" si="1"/>
        <v>-56</v>
      </c>
      <c r="F16" s="151">
        <v>7858</v>
      </c>
      <c r="G16" s="151">
        <v>13859</v>
      </c>
      <c r="H16" s="151">
        <v>11858</v>
      </c>
      <c r="I16" s="149">
        <f t="shared" si="3"/>
        <v>33575</v>
      </c>
      <c r="J16" s="150">
        <v>33477</v>
      </c>
      <c r="K16" s="150">
        <f t="shared" si="2"/>
        <v>98</v>
      </c>
      <c r="L16" s="152">
        <v>20117</v>
      </c>
      <c r="M16" s="151">
        <v>1443</v>
      </c>
      <c r="N16" s="149">
        <f>SUM(L16:M16)</f>
        <v>21560</v>
      </c>
      <c r="O16" s="152">
        <v>19202</v>
      </c>
      <c r="P16" s="153">
        <v>1439</v>
      </c>
      <c r="Q16" s="149">
        <v>20631</v>
      </c>
      <c r="R16" s="160">
        <v>8518</v>
      </c>
      <c r="S16" s="160">
        <v>2785</v>
      </c>
      <c r="T16" s="155">
        <v>0</v>
      </c>
    </row>
    <row r="17" spans="1:20" s="103" customFormat="1" ht="15">
      <c r="A17" s="101">
        <v>8</v>
      </c>
      <c r="B17" s="102" t="s">
        <v>6</v>
      </c>
      <c r="C17" s="148">
        <v>49332</v>
      </c>
      <c r="D17" s="149">
        <v>49524</v>
      </c>
      <c r="E17" s="150">
        <f t="shared" si="1"/>
        <v>192</v>
      </c>
      <c r="F17" s="151">
        <v>15970</v>
      </c>
      <c r="G17" s="151">
        <v>16581</v>
      </c>
      <c r="H17" s="151">
        <v>15785</v>
      </c>
      <c r="I17" s="149">
        <f t="shared" si="3"/>
        <v>48336</v>
      </c>
      <c r="J17" s="150">
        <v>48301</v>
      </c>
      <c r="K17" s="172">
        <f t="shared" si="2"/>
        <v>35</v>
      </c>
      <c r="L17" s="152">
        <v>17848</v>
      </c>
      <c r="M17" s="151">
        <v>1976</v>
      </c>
      <c r="N17" s="149">
        <v>19824</v>
      </c>
      <c r="O17" s="152">
        <v>17795</v>
      </c>
      <c r="P17" s="153">
        <v>1546</v>
      </c>
      <c r="Q17" s="149">
        <f t="shared" si="0"/>
        <v>19341</v>
      </c>
      <c r="R17" s="160">
        <v>2302</v>
      </c>
      <c r="S17" s="160">
        <v>1047</v>
      </c>
      <c r="T17" s="155">
        <v>0</v>
      </c>
    </row>
    <row r="18" spans="1:20" s="103" customFormat="1" ht="15">
      <c r="A18" s="101">
        <v>9</v>
      </c>
      <c r="B18" s="102" t="s">
        <v>7</v>
      </c>
      <c r="C18" s="148">
        <v>20112</v>
      </c>
      <c r="D18" s="149">
        <v>20239</v>
      </c>
      <c r="E18" s="150">
        <f t="shared" si="1"/>
        <v>127</v>
      </c>
      <c r="F18" s="151">
        <v>5049</v>
      </c>
      <c r="G18" s="151">
        <v>9290</v>
      </c>
      <c r="H18" s="153">
        <v>5677</v>
      </c>
      <c r="I18" s="149">
        <f t="shared" si="3"/>
        <v>20016</v>
      </c>
      <c r="J18" s="150">
        <v>19517</v>
      </c>
      <c r="K18" s="172">
        <f t="shared" si="2"/>
        <v>499</v>
      </c>
      <c r="L18" s="152">
        <v>11564</v>
      </c>
      <c r="M18" s="153">
        <v>972</v>
      </c>
      <c r="N18" s="149">
        <v>12536</v>
      </c>
      <c r="O18" s="152">
        <v>11182</v>
      </c>
      <c r="P18" s="153">
        <v>972</v>
      </c>
      <c r="Q18" s="149">
        <f t="shared" si="0"/>
        <v>12154</v>
      </c>
      <c r="R18" s="160">
        <v>2472</v>
      </c>
      <c r="S18" s="160">
        <v>1101</v>
      </c>
      <c r="T18" s="155">
        <v>0</v>
      </c>
    </row>
    <row r="19" spans="1:20" s="103" customFormat="1" ht="15">
      <c r="A19" s="101">
        <v>10</v>
      </c>
      <c r="B19" s="102" t="s">
        <v>0</v>
      </c>
      <c r="C19" s="148">
        <v>59266</v>
      </c>
      <c r="D19" s="149">
        <v>58684</v>
      </c>
      <c r="E19" s="150">
        <f t="shared" si="1"/>
        <v>-582</v>
      </c>
      <c r="F19" s="151">
        <v>44182</v>
      </c>
      <c r="G19" s="151">
        <v>875</v>
      </c>
      <c r="H19" s="151">
        <v>13393</v>
      </c>
      <c r="I19" s="149">
        <v>58450</v>
      </c>
      <c r="J19" s="150">
        <v>58333</v>
      </c>
      <c r="K19" s="150">
        <f t="shared" si="2"/>
        <v>117</v>
      </c>
      <c r="L19" s="152">
        <v>26700</v>
      </c>
      <c r="M19" s="153">
        <v>3132</v>
      </c>
      <c r="N19" s="149">
        <v>29832</v>
      </c>
      <c r="O19" s="152">
        <v>26172</v>
      </c>
      <c r="P19" s="153">
        <v>2901</v>
      </c>
      <c r="Q19" s="149">
        <f t="shared" si="0"/>
        <v>29073</v>
      </c>
      <c r="R19" s="160">
        <v>9086</v>
      </c>
      <c r="S19" s="160">
        <v>1893</v>
      </c>
      <c r="T19" s="114">
        <v>3</v>
      </c>
    </row>
    <row r="20" spans="1:20" s="103" customFormat="1" ht="15">
      <c r="A20" s="101">
        <v>11</v>
      </c>
      <c r="B20" s="102" t="s">
        <v>8</v>
      </c>
      <c r="C20" s="148">
        <v>21455</v>
      </c>
      <c r="D20" s="149">
        <v>21543</v>
      </c>
      <c r="E20" s="150">
        <f t="shared" si="1"/>
        <v>88</v>
      </c>
      <c r="F20" s="151">
        <v>4626</v>
      </c>
      <c r="G20" s="151">
        <v>10475</v>
      </c>
      <c r="H20" s="151">
        <v>6320</v>
      </c>
      <c r="I20" s="149">
        <f t="shared" si="3"/>
        <v>21421</v>
      </c>
      <c r="J20" s="150">
        <v>21416</v>
      </c>
      <c r="K20" s="150">
        <f t="shared" si="2"/>
        <v>5</v>
      </c>
      <c r="L20" s="152">
        <v>12537</v>
      </c>
      <c r="M20" s="153">
        <v>100</v>
      </c>
      <c r="N20" s="149">
        <f t="shared" si="4"/>
        <v>12637</v>
      </c>
      <c r="O20" s="152">
        <v>12537</v>
      </c>
      <c r="P20" s="153">
        <v>100</v>
      </c>
      <c r="Q20" s="149">
        <f t="shared" si="0"/>
        <v>12637</v>
      </c>
      <c r="R20" s="160">
        <v>100</v>
      </c>
      <c r="S20" s="160">
        <v>20</v>
      </c>
      <c r="T20" s="114">
        <v>0</v>
      </c>
    </row>
    <row r="21" spans="1:20" s="103" customFormat="1" ht="15">
      <c r="A21" s="101">
        <v>12</v>
      </c>
      <c r="B21" s="102" t="s">
        <v>4</v>
      </c>
      <c r="C21" s="148">
        <v>40600</v>
      </c>
      <c r="D21" s="149">
        <v>40621</v>
      </c>
      <c r="E21" s="150">
        <f t="shared" si="1"/>
        <v>21</v>
      </c>
      <c r="F21" s="177">
        <v>24137</v>
      </c>
      <c r="G21" s="151">
        <v>2323</v>
      </c>
      <c r="H21" s="151">
        <v>14183</v>
      </c>
      <c r="I21" s="149">
        <f t="shared" si="3"/>
        <v>40643</v>
      </c>
      <c r="J21" s="150">
        <v>40472</v>
      </c>
      <c r="K21" s="150">
        <f t="shared" si="2"/>
        <v>171</v>
      </c>
      <c r="L21" s="152">
        <v>17252</v>
      </c>
      <c r="M21" s="151">
        <v>1094</v>
      </c>
      <c r="N21" s="149">
        <f t="shared" si="4"/>
        <v>18346</v>
      </c>
      <c r="O21" s="152">
        <v>16798</v>
      </c>
      <c r="P21" s="153">
        <v>1089</v>
      </c>
      <c r="Q21" s="149">
        <f t="shared" si="0"/>
        <v>17887</v>
      </c>
      <c r="R21" s="160">
        <v>2996</v>
      </c>
      <c r="S21" s="160">
        <v>1116</v>
      </c>
      <c r="T21" s="114">
        <v>1</v>
      </c>
    </row>
    <row r="22" spans="1:20" s="103" customFormat="1" ht="15">
      <c r="A22" s="101">
        <v>13</v>
      </c>
      <c r="B22" s="102" t="s">
        <v>3</v>
      </c>
      <c r="C22" s="148">
        <v>54722</v>
      </c>
      <c r="D22" s="149">
        <v>54541</v>
      </c>
      <c r="E22" s="150">
        <f t="shared" si="1"/>
        <v>-181</v>
      </c>
      <c r="F22" s="151">
        <v>36348</v>
      </c>
      <c r="G22" s="151">
        <v>4137</v>
      </c>
      <c r="H22" s="151">
        <v>13485</v>
      </c>
      <c r="I22" s="149">
        <f t="shared" si="3"/>
        <v>53970</v>
      </c>
      <c r="J22" s="150">
        <v>54103</v>
      </c>
      <c r="K22" s="172">
        <f t="shared" si="2"/>
        <v>-133</v>
      </c>
      <c r="L22" s="152">
        <v>33696</v>
      </c>
      <c r="M22" s="151">
        <v>3763</v>
      </c>
      <c r="N22" s="149">
        <f t="shared" si="4"/>
        <v>37459</v>
      </c>
      <c r="O22" s="152">
        <v>31061</v>
      </c>
      <c r="P22" s="151">
        <v>3808</v>
      </c>
      <c r="Q22" s="149">
        <f t="shared" si="0"/>
        <v>34869</v>
      </c>
      <c r="R22" s="160">
        <v>6488</v>
      </c>
      <c r="S22" s="160">
        <v>1949</v>
      </c>
      <c r="T22" s="160">
        <v>1</v>
      </c>
    </row>
    <row r="23" spans="1:20" s="141" customFormat="1" ht="15">
      <c r="A23" s="134"/>
      <c r="B23" s="135" t="s">
        <v>14</v>
      </c>
      <c r="C23" s="136">
        <f aca="true" t="shared" si="5" ref="C23:T23">SUM(C10:C22)</f>
        <v>546739</v>
      </c>
      <c r="D23" s="137">
        <f t="shared" si="5"/>
        <v>545875</v>
      </c>
      <c r="E23" s="138">
        <f t="shared" si="1"/>
        <v>-864</v>
      </c>
      <c r="F23" s="137">
        <f t="shared" si="5"/>
        <v>252266</v>
      </c>
      <c r="G23" s="137">
        <f t="shared" si="5"/>
        <v>137384</v>
      </c>
      <c r="H23" s="137">
        <f t="shared" si="5"/>
        <v>150387</v>
      </c>
      <c r="I23" s="137">
        <f t="shared" si="5"/>
        <v>540037</v>
      </c>
      <c r="J23" s="139">
        <f t="shared" si="5"/>
        <v>537347</v>
      </c>
      <c r="K23" s="140">
        <f>I23-J23</f>
        <v>2690</v>
      </c>
      <c r="L23" s="137">
        <f t="shared" si="5"/>
        <v>287335</v>
      </c>
      <c r="M23" s="137">
        <f t="shared" si="5"/>
        <v>33954</v>
      </c>
      <c r="N23" s="137">
        <f t="shared" si="5"/>
        <v>321289</v>
      </c>
      <c r="O23" s="137">
        <f t="shared" si="5"/>
        <v>274158</v>
      </c>
      <c r="P23" s="137">
        <f t="shared" si="5"/>
        <v>33400</v>
      </c>
      <c r="Q23" s="137">
        <f t="shared" si="5"/>
        <v>307548</v>
      </c>
      <c r="R23" s="137">
        <f t="shared" si="5"/>
        <v>90438.25</v>
      </c>
      <c r="S23" s="137">
        <f t="shared" si="5"/>
        <v>29541.9875</v>
      </c>
      <c r="T23" s="137">
        <f t="shared" si="5"/>
        <v>11</v>
      </c>
    </row>
    <row r="24" spans="1:20" ht="13.5">
      <c r="A24" s="18"/>
      <c r="B24" s="9"/>
      <c r="C24" s="104"/>
      <c r="D24" s="9"/>
      <c r="E24" s="9"/>
      <c r="F24" s="12"/>
      <c r="G24" s="12"/>
      <c r="H24" s="52"/>
      <c r="I24" s="52"/>
      <c r="J24" s="107"/>
      <c r="K24" s="107"/>
      <c r="L24" s="12"/>
      <c r="M24" s="12"/>
      <c r="N24" s="12"/>
      <c r="O24" s="12"/>
      <c r="P24" s="45"/>
      <c r="Q24" s="12"/>
      <c r="R24" s="45"/>
      <c r="S24" s="12"/>
      <c r="T24" s="12"/>
    </row>
    <row r="25" spans="1:20" ht="13.5">
      <c r="A25" s="18"/>
      <c r="B25" s="9"/>
      <c r="C25" s="104"/>
      <c r="D25" s="9"/>
      <c r="E25" s="9"/>
      <c r="F25" s="12"/>
      <c r="G25" s="12"/>
      <c r="H25" s="12"/>
      <c r="I25" s="12"/>
      <c r="J25" s="108"/>
      <c r="K25" s="108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3.5">
      <c r="A26" s="18"/>
      <c r="B26" s="9"/>
      <c r="C26" s="104"/>
      <c r="D26" s="9"/>
      <c r="E26" s="9"/>
      <c r="F26" s="12"/>
      <c r="G26" s="12"/>
      <c r="H26" s="12"/>
      <c r="I26" s="154"/>
      <c r="J26" s="109"/>
      <c r="K26" s="109"/>
      <c r="L26" s="12"/>
      <c r="M26" s="12"/>
      <c r="N26" s="12"/>
      <c r="O26" s="12"/>
      <c r="P26" s="12"/>
      <c r="Q26" s="192"/>
      <c r="R26" s="192"/>
      <c r="S26" s="192"/>
      <c r="T26" s="192"/>
    </row>
    <row r="27" spans="1:20" ht="13.5">
      <c r="A27" s="18"/>
      <c r="B27" s="9"/>
      <c r="C27" s="104"/>
      <c r="D27" s="9"/>
      <c r="E27" s="9"/>
      <c r="F27" s="12"/>
      <c r="G27" s="12"/>
      <c r="H27" s="12"/>
      <c r="I27" s="12"/>
      <c r="J27" s="108"/>
      <c r="K27" s="108"/>
      <c r="L27" s="12"/>
      <c r="M27" s="12"/>
      <c r="N27" s="12"/>
      <c r="O27" s="12"/>
      <c r="P27" s="12"/>
      <c r="Q27" s="192"/>
      <c r="R27" s="192"/>
      <c r="S27" s="192"/>
      <c r="T27" s="192"/>
    </row>
    <row r="34" spans="14:17" ht="16.5">
      <c r="N34" s="98"/>
      <c r="O34" s="99"/>
      <c r="P34" s="99"/>
      <c r="Q34"/>
    </row>
    <row r="35" spans="14:17" ht="16.5">
      <c r="N35" s="98"/>
      <c r="O35" s="99"/>
      <c r="P35" s="99"/>
      <c r="Q35"/>
    </row>
    <row r="36" spans="14:17" ht="16.5">
      <c r="N36" s="98"/>
      <c r="O36" s="99"/>
      <c r="P36" s="99"/>
      <c r="Q36"/>
    </row>
    <row r="37" spans="14:17" ht="16.5">
      <c r="N37" s="98"/>
      <c r="O37" s="99"/>
      <c r="P37" s="99"/>
      <c r="Q37"/>
    </row>
    <row r="38" spans="14:17" ht="16.5">
      <c r="N38" s="98"/>
      <c r="O38"/>
      <c r="P38" s="99"/>
      <c r="Q38" s="99"/>
    </row>
    <row r="39" spans="14:17" ht="16.5">
      <c r="N39" s="98"/>
      <c r="O39" s="99"/>
      <c r="P39" s="99"/>
      <c r="Q39"/>
    </row>
    <row r="40" spans="14:17" ht="16.5">
      <c r="N40" s="98"/>
      <c r="O40" s="99"/>
      <c r="P40" s="99"/>
      <c r="Q40"/>
    </row>
    <row r="41" spans="14:17" ht="16.5">
      <c r="N41" s="98"/>
      <c r="O41" s="99"/>
      <c r="P41" s="99"/>
      <c r="Q41"/>
    </row>
  </sheetData>
  <mergeCells count="21">
    <mergeCell ref="A7:A8"/>
    <mergeCell ref="C7:C8"/>
    <mergeCell ref="F9:I9"/>
    <mergeCell ref="L9:N9"/>
    <mergeCell ref="O9:Q9"/>
    <mergeCell ref="D7:D8"/>
    <mergeCell ref="J7:J8"/>
    <mergeCell ref="K7:K8"/>
    <mergeCell ref="E7:E8"/>
    <mergeCell ref="L7:N7"/>
    <mergeCell ref="O7:Q7"/>
    <mergeCell ref="Q26:T26"/>
    <mergeCell ref="Q27:T27"/>
    <mergeCell ref="A1:T1"/>
    <mergeCell ref="A4:T4"/>
    <mergeCell ref="F7:I7"/>
    <mergeCell ref="A2:T2"/>
    <mergeCell ref="R7:R8"/>
    <mergeCell ref="S7:S8"/>
    <mergeCell ref="T7:T8"/>
    <mergeCell ref="B7:B8"/>
  </mergeCells>
  <conditionalFormatting sqref="K10:K22 E10:E23">
    <cfRule type="cellIs" priority="1" dxfId="0" operator="lessThan" stopIfTrue="1">
      <formula>0</formula>
    </cfRule>
  </conditionalFormatting>
  <printOptions horizontalCentered="1"/>
  <pageMargins left="0.5" right="0.25" top="0.5" bottom="0.75" header="0.5" footer="0.5"/>
  <pageSetup horizontalDpi="600" verticalDpi="600" orientation="landscape" paperSize="9" scale="86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85" zoomScaleSheetLayoutView="85" workbookViewId="0" topLeftCell="A1">
      <pane ySplit="9" topLeftCell="BM10" activePane="bottomLeft" state="frozen"/>
      <selection pane="topLeft" activeCell="A1" sqref="A1"/>
      <selection pane="bottomLeft" activeCell="J11" sqref="J11:J23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00390625" style="1" bestFit="1" customWidth="1"/>
    <col min="9" max="9" width="10.7109375" style="1" bestFit="1" customWidth="1"/>
    <col min="10" max="10" width="11.421875" style="1" bestFit="1" customWidth="1"/>
    <col min="11" max="11" width="13.140625" style="1" customWidth="1"/>
    <col min="12" max="12" width="12.28125" style="1" customWidth="1"/>
    <col min="13" max="13" width="10.0039062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212" t="s">
        <v>78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50" customFormat="1" ht="25.5" customHeight="1">
      <c r="A2" s="215" t="s">
        <v>41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6.5" customHeight="1">
      <c r="A4" s="213" t="s">
        <v>89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59"/>
      <c r="D6" s="10"/>
      <c r="E6" s="10"/>
      <c r="F6" s="10"/>
      <c r="G6" s="53"/>
      <c r="H6" s="10"/>
      <c r="I6" s="10"/>
      <c r="J6" s="10"/>
      <c r="K6" s="10"/>
      <c r="L6" s="12"/>
      <c r="M6" s="12"/>
    </row>
    <row r="7" spans="1:13" s="24" customFormat="1" ht="30" customHeight="1">
      <c r="A7" s="211" t="s">
        <v>17</v>
      </c>
      <c r="B7" s="214" t="s">
        <v>2</v>
      </c>
      <c r="C7" s="211" t="s">
        <v>33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s="25" customFormat="1" ht="14.25" customHeight="1">
      <c r="A8" s="211"/>
      <c r="B8" s="214"/>
      <c r="C8" s="208" t="s">
        <v>42</v>
      </c>
      <c r="D8" s="208"/>
      <c r="E8" s="208" t="s">
        <v>43</v>
      </c>
      <c r="F8" s="208"/>
      <c r="G8" s="209" t="s">
        <v>20</v>
      </c>
      <c r="H8" s="210"/>
      <c r="I8" s="208" t="s">
        <v>46</v>
      </c>
      <c r="J8" s="208"/>
      <c r="K8" s="208" t="s">
        <v>47</v>
      </c>
      <c r="L8" s="208" t="s">
        <v>80</v>
      </c>
      <c r="M8" s="208" t="s">
        <v>48</v>
      </c>
    </row>
    <row r="9" spans="1:13" s="25" customFormat="1" ht="45" customHeight="1">
      <c r="A9" s="211"/>
      <c r="B9" s="214"/>
      <c r="C9" s="184" t="s">
        <v>44</v>
      </c>
      <c r="D9" s="184" t="s">
        <v>45</v>
      </c>
      <c r="E9" s="184" t="s">
        <v>44</v>
      </c>
      <c r="F9" s="184" t="s">
        <v>45</v>
      </c>
      <c r="G9" s="184" t="s">
        <v>44</v>
      </c>
      <c r="H9" s="184" t="s">
        <v>45</v>
      </c>
      <c r="I9" s="183" t="s">
        <v>73</v>
      </c>
      <c r="J9" s="183" t="s">
        <v>74</v>
      </c>
      <c r="K9" s="208"/>
      <c r="L9" s="208"/>
      <c r="M9" s="208"/>
    </row>
    <row r="10" spans="1:13" s="4" customFormat="1" ht="14.25">
      <c r="A10" s="47">
        <v>1</v>
      </c>
      <c r="B10" s="48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7">
        <v>11</v>
      </c>
      <c r="L10" s="47">
        <v>12</v>
      </c>
      <c r="M10" s="47">
        <v>13</v>
      </c>
    </row>
    <row r="11" spans="1:17" s="115" customFormat="1" ht="15">
      <c r="A11" s="117">
        <v>1</v>
      </c>
      <c r="B11" s="118" t="s">
        <v>12</v>
      </c>
      <c r="C11" s="131">
        <v>10475</v>
      </c>
      <c r="D11" s="113">
        <v>1.33266</v>
      </c>
      <c r="E11" s="131">
        <v>3701</v>
      </c>
      <c r="F11" s="113">
        <v>0.4137</v>
      </c>
      <c r="G11" s="131">
        <v>3544</v>
      </c>
      <c r="H11" s="113">
        <v>0.4574</v>
      </c>
      <c r="I11" s="112">
        <f>C11+E11+G11</f>
        <v>17720</v>
      </c>
      <c r="J11" s="113">
        <f>D11+F11+H11</f>
        <v>2.20376</v>
      </c>
      <c r="K11" s="131">
        <v>77358</v>
      </c>
      <c r="L11" s="131">
        <v>2122</v>
      </c>
      <c r="M11" s="132">
        <v>34</v>
      </c>
      <c r="N11" s="115">
        <f>J11*70</f>
        <v>154.26319999999998</v>
      </c>
      <c r="O11" s="115">
        <v>99.66126</v>
      </c>
      <c r="P11" s="115">
        <f>N11-O11</f>
        <v>54.601939999999985</v>
      </c>
      <c r="Q11" s="115">
        <f>(J11*100000)/'Part-I '!D10</f>
        <v>6.849080059671805</v>
      </c>
    </row>
    <row r="12" spans="1:17" s="115" customFormat="1" ht="15">
      <c r="A12" s="117">
        <v>2</v>
      </c>
      <c r="B12" s="118" t="s">
        <v>13</v>
      </c>
      <c r="C12" s="131">
        <v>12429.21</v>
      </c>
      <c r="D12" s="113">
        <v>0.40661500885023044</v>
      </c>
      <c r="E12" s="131">
        <v>2640.77</v>
      </c>
      <c r="F12" s="113">
        <v>0.24484763670276496</v>
      </c>
      <c r="G12" s="131">
        <v>7913.02</v>
      </c>
      <c r="H12" s="113">
        <v>0.6069239143548388</v>
      </c>
      <c r="I12" s="112">
        <f aca="true" t="shared" si="0" ref="I12:I17">C12+E12+G12</f>
        <v>22983</v>
      </c>
      <c r="J12" s="113">
        <f aca="true" t="shared" si="1" ref="J12:J17">D12+F12+H12</f>
        <v>1.258386559907834</v>
      </c>
      <c r="K12" s="131">
        <v>32120.55181451613</v>
      </c>
      <c r="L12" s="131">
        <v>2890.849663306451</v>
      </c>
      <c r="M12" s="132">
        <v>1284.8220725806452</v>
      </c>
      <c r="N12" s="115">
        <f>J12*70</f>
        <v>88.08705919354838</v>
      </c>
      <c r="O12" s="115">
        <v>56.75555</v>
      </c>
      <c r="P12" s="116">
        <f aca="true" t="shared" si="2" ref="P12:P23">N12-O12</f>
        <v>31.331509193548385</v>
      </c>
      <c r="Q12" s="115">
        <f>(J12*100000)/'Part-I '!D11</f>
        <v>3.297226673412378</v>
      </c>
    </row>
    <row r="13" spans="1:17" s="115" customFormat="1" ht="15">
      <c r="A13" s="117">
        <v>3</v>
      </c>
      <c r="B13" s="118" t="s">
        <v>5</v>
      </c>
      <c r="C13" s="131">
        <v>20704</v>
      </c>
      <c r="D13" s="113">
        <v>1.53514</v>
      </c>
      <c r="E13" s="131">
        <v>14333</v>
      </c>
      <c r="F13" s="113">
        <v>1.74256</v>
      </c>
      <c r="G13" s="131">
        <v>16338</v>
      </c>
      <c r="H13" s="113">
        <v>1.06888</v>
      </c>
      <c r="I13" s="112">
        <f>C13+E13+G13</f>
        <v>51375</v>
      </c>
      <c r="J13" s="113">
        <f t="shared" si="1"/>
        <v>4.34658</v>
      </c>
      <c r="K13" s="131">
        <v>121872</v>
      </c>
      <c r="L13" s="131">
        <v>3416</v>
      </c>
      <c r="M13" s="132">
        <v>95</v>
      </c>
      <c r="N13" s="115">
        <f aca="true" t="shared" si="3" ref="N13:N23">J13*70</f>
        <v>304.2606</v>
      </c>
      <c r="O13" s="115">
        <v>124.82662</v>
      </c>
      <c r="P13" s="115">
        <f t="shared" si="2"/>
        <v>179.43398000000002</v>
      </c>
      <c r="Q13" s="115">
        <f>(J13*100000)/'Part-I '!D12</f>
        <v>5.99528275862069</v>
      </c>
    </row>
    <row r="14" spans="1:17" s="115" customFormat="1" ht="15">
      <c r="A14" s="117">
        <v>4</v>
      </c>
      <c r="B14" s="118" t="s">
        <v>9</v>
      </c>
      <c r="C14" s="131">
        <v>7648</v>
      </c>
      <c r="D14" s="113">
        <v>1.05906</v>
      </c>
      <c r="E14" s="131">
        <v>5110</v>
      </c>
      <c r="F14" s="113">
        <v>0.51398</v>
      </c>
      <c r="G14" s="131">
        <v>6687</v>
      </c>
      <c r="H14" s="113">
        <v>0.75253</v>
      </c>
      <c r="I14" s="112">
        <f t="shared" si="0"/>
        <v>19445</v>
      </c>
      <c r="J14" s="113">
        <f t="shared" si="1"/>
        <v>2.32557</v>
      </c>
      <c r="K14" s="131">
        <v>75933</v>
      </c>
      <c r="L14" s="131">
        <v>1368</v>
      </c>
      <c r="M14" s="132">
        <v>7</v>
      </c>
      <c r="N14" s="115">
        <f t="shared" si="3"/>
        <v>162.7899</v>
      </c>
      <c r="O14" s="115">
        <v>80.87679</v>
      </c>
      <c r="P14" s="115">
        <f t="shared" si="2"/>
        <v>81.91310999999999</v>
      </c>
      <c r="Q14" s="115">
        <f>(J14*100000)/'Part-I '!D13</f>
        <v>5.665627207834921</v>
      </c>
    </row>
    <row r="15" spans="1:17" s="115" customFormat="1" ht="15">
      <c r="A15" s="117">
        <v>5</v>
      </c>
      <c r="B15" s="118" t="s">
        <v>11</v>
      </c>
      <c r="C15" s="131">
        <v>5985</v>
      </c>
      <c r="D15" s="113">
        <v>0.49324</v>
      </c>
      <c r="E15" s="131">
        <v>19774</v>
      </c>
      <c r="F15" s="113">
        <v>1.413837</v>
      </c>
      <c r="G15" s="131">
        <v>9703</v>
      </c>
      <c r="H15" s="113">
        <v>0.817955</v>
      </c>
      <c r="I15" s="112">
        <f t="shared" si="0"/>
        <v>35462</v>
      </c>
      <c r="J15" s="113">
        <f t="shared" si="1"/>
        <v>2.725032</v>
      </c>
      <c r="K15" s="131">
        <v>99073.5</v>
      </c>
      <c r="L15" s="131">
        <v>1927</v>
      </c>
      <c r="M15" s="132">
        <v>51</v>
      </c>
      <c r="N15" s="115">
        <f t="shared" si="3"/>
        <v>190.75224</v>
      </c>
      <c r="O15" s="115">
        <v>124.9542</v>
      </c>
      <c r="P15" s="115">
        <f t="shared" si="2"/>
        <v>65.79804</v>
      </c>
      <c r="Q15" s="115">
        <f>(J15*100000)/'Part-I '!D14</f>
        <v>5.749133947973586</v>
      </c>
    </row>
    <row r="16" spans="1:17" s="115" customFormat="1" ht="15">
      <c r="A16" s="117">
        <v>6</v>
      </c>
      <c r="B16" s="118" t="s">
        <v>1</v>
      </c>
      <c r="C16" s="131">
        <v>8444</v>
      </c>
      <c r="D16" s="113">
        <v>0.741285</v>
      </c>
      <c r="E16" s="131">
        <v>7538</v>
      </c>
      <c r="F16" s="113">
        <v>0.700265</v>
      </c>
      <c r="G16" s="131">
        <v>4345</v>
      </c>
      <c r="H16" s="113">
        <v>0.37882</v>
      </c>
      <c r="I16" s="112">
        <f t="shared" si="0"/>
        <v>20327</v>
      </c>
      <c r="J16" s="113">
        <f t="shared" si="1"/>
        <v>1.8203699999999998</v>
      </c>
      <c r="K16" s="131">
        <v>39421.5</v>
      </c>
      <c r="L16" s="131">
        <v>4565</v>
      </c>
      <c r="M16" s="132">
        <v>49</v>
      </c>
      <c r="N16" s="115">
        <f t="shared" si="3"/>
        <v>127.42589999999998</v>
      </c>
      <c r="O16" s="115">
        <v>48.33766</v>
      </c>
      <c r="P16" s="115">
        <f t="shared" si="2"/>
        <v>79.08823999999998</v>
      </c>
      <c r="Q16" s="115">
        <f>(J16*100000)/'Part-I '!D15</f>
        <v>5.093226266752469</v>
      </c>
    </row>
    <row r="17" spans="1:17" s="115" customFormat="1" ht="15">
      <c r="A17" s="117">
        <v>7</v>
      </c>
      <c r="B17" s="118" t="s">
        <v>10</v>
      </c>
      <c r="C17" s="131">
        <v>3899</v>
      </c>
      <c r="D17" s="113">
        <v>0.58175</v>
      </c>
      <c r="E17" s="131">
        <v>8743</v>
      </c>
      <c r="F17" s="113">
        <v>1.73838</v>
      </c>
      <c r="G17" s="131">
        <v>5616</v>
      </c>
      <c r="H17" s="113">
        <v>0.885</v>
      </c>
      <c r="I17" s="112">
        <f t="shared" si="0"/>
        <v>18258</v>
      </c>
      <c r="J17" s="113">
        <f t="shared" si="1"/>
        <v>3.2051299999999996</v>
      </c>
      <c r="K17" s="131">
        <v>96921</v>
      </c>
      <c r="L17" s="131">
        <v>501</v>
      </c>
      <c r="M17" s="132">
        <v>79</v>
      </c>
      <c r="N17" s="115">
        <f t="shared" si="3"/>
        <v>224.35909999999998</v>
      </c>
      <c r="O17" s="115">
        <v>72.36621</v>
      </c>
      <c r="P17" s="115">
        <f t="shared" si="2"/>
        <v>151.99289</v>
      </c>
      <c r="Q17" s="115">
        <f>(J17*100000)/'Part-I '!D16</f>
        <v>9.512182816441607</v>
      </c>
    </row>
    <row r="18" spans="1:17" s="103" customFormat="1" ht="15">
      <c r="A18" s="101">
        <v>8</v>
      </c>
      <c r="B18" s="102" t="s">
        <v>6</v>
      </c>
      <c r="C18" s="160">
        <v>6037</v>
      </c>
      <c r="D18" s="181">
        <v>0.55581</v>
      </c>
      <c r="E18" s="160">
        <v>6735</v>
      </c>
      <c r="F18" s="181">
        <v>0.64467</v>
      </c>
      <c r="G18" s="160">
        <v>7174</v>
      </c>
      <c r="H18" s="182">
        <v>0.68552</v>
      </c>
      <c r="I18" s="112">
        <f aca="true" t="shared" si="4" ref="I18:I23">C18+E18+G18</f>
        <v>19946</v>
      </c>
      <c r="J18" s="113">
        <f aca="true" t="shared" si="5" ref="J18:J23">D18+F18+H18</f>
        <v>1.8860000000000001</v>
      </c>
      <c r="K18" s="114">
        <v>43885</v>
      </c>
      <c r="L18" s="114">
        <v>1477</v>
      </c>
      <c r="M18" s="114">
        <v>40</v>
      </c>
      <c r="N18" s="115">
        <f t="shared" si="3"/>
        <v>132.02</v>
      </c>
      <c r="O18" s="103">
        <v>89.05026</v>
      </c>
      <c r="P18" s="116">
        <f t="shared" si="2"/>
        <v>42.969740000000016</v>
      </c>
      <c r="Q18" s="115">
        <f>(J18*100000)/'Part-I '!D17</f>
        <v>3.808254583636217</v>
      </c>
    </row>
    <row r="19" spans="1:17" s="115" customFormat="1" ht="15">
      <c r="A19" s="117">
        <v>9</v>
      </c>
      <c r="B19" s="176" t="s">
        <v>7</v>
      </c>
      <c r="C19" s="131">
        <v>3449</v>
      </c>
      <c r="D19" s="113">
        <v>0.40308</v>
      </c>
      <c r="E19" s="131">
        <v>4995</v>
      </c>
      <c r="F19" s="122">
        <v>0.58818</v>
      </c>
      <c r="G19" s="175">
        <v>3710</v>
      </c>
      <c r="H19" s="122">
        <v>0.42294</v>
      </c>
      <c r="I19" s="112">
        <f t="shared" si="4"/>
        <v>12154</v>
      </c>
      <c r="J19" s="113">
        <f t="shared" si="5"/>
        <v>1.4142000000000001</v>
      </c>
      <c r="K19" s="131">
        <v>57065</v>
      </c>
      <c r="L19" s="131">
        <v>1021</v>
      </c>
      <c r="M19" s="132">
        <v>101</v>
      </c>
      <c r="N19" s="115">
        <f t="shared" si="3"/>
        <v>98.99400000000001</v>
      </c>
      <c r="O19" s="115">
        <v>43.51732</v>
      </c>
      <c r="P19" s="115">
        <f t="shared" si="2"/>
        <v>55.476680000000016</v>
      </c>
      <c r="Q19" s="115">
        <f>(J19*100000)/'Part-I '!D18</f>
        <v>6.987499382380553</v>
      </c>
    </row>
    <row r="20" spans="1:17" s="115" customFormat="1" ht="15">
      <c r="A20" s="117">
        <v>10</v>
      </c>
      <c r="B20" s="118" t="s">
        <v>0</v>
      </c>
      <c r="C20" s="131">
        <v>21884</v>
      </c>
      <c r="D20" s="113">
        <v>1.55586</v>
      </c>
      <c r="E20" s="131">
        <v>736</v>
      </c>
      <c r="F20" s="113">
        <v>0.06955</v>
      </c>
      <c r="G20" s="131">
        <v>6464</v>
      </c>
      <c r="H20" s="122">
        <v>0.54466</v>
      </c>
      <c r="I20" s="112">
        <v>29084</v>
      </c>
      <c r="J20" s="113">
        <f>D20+F20+H20</f>
        <v>2.17007</v>
      </c>
      <c r="K20" s="131">
        <v>47799</v>
      </c>
      <c r="L20" s="131">
        <v>3919</v>
      </c>
      <c r="M20" s="132">
        <v>483</v>
      </c>
      <c r="N20" s="115">
        <f t="shared" si="3"/>
        <v>151.9049</v>
      </c>
      <c r="O20" s="115">
        <v>73.95239</v>
      </c>
      <c r="P20" s="116">
        <f t="shared" si="2"/>
        <v>77.95251</v>
      </c>
      <c r="Q20" s="115">
        <f>(J20*100000)/'Part-I '!D19</f>
        <v>3.697890396019358</v>
      </c>
    </row>
    <row r="21" spans="1:17" s="115" customFormat="1" ht="15">
      <c r="A21" s="117">
        <v>11</v>
      </c>
      <c r="B21" s="118" t="s">
        <v>8</v>
      </c>
      <c r="C21" s="131">
        <v>2396</v>
      </c>
      <c r="D21" s="113">
        <v>0.31596</v>
      </c>
      <c r="E21" s="131">
        <v>5580</v>
      </c>
      <c r="F21" s="113">
        <v>0.66219</v>
      </c>
      <c r="G21" s="131">
        <v>4049</v>
      </c>
      <c r="H21" s="122">
        <v>0.42622</v>
      </c>
      <c r="I21" s="112">
        <f t="shared" si="4"/>
        <v>12025</v>
      </c>
      <c r="J21" s="113">
        <f t="shared" si="5"/>
        <v>1.40437</v>
      </c>
      <c r="K21" s="175">
        <v>29762</v>
      </c>
      <c r="L21" s="132">
        <v>461</v>
      </c>
      <c r="M21" s="132">
        <v>0</v>
      </c>
      <c r="N21" s="115">
        <f t="shared" si="3"/>
        <v>98.3059</v>
      </c>
      <c r="O21" s="115">
        <v>39.10984</v>
      </c>
      <c r="P21" s="116">
        <f t="shared" si="2"/>
        <v>59.196059999999996</v>
      </c>
      <c r="Q21" s="115">
        <f>(J21*100000)/'Part-I '!D20</f>
        <v>6.518915657057977</v>
      </c>
    </row>
    <row r="22" spans="1:17" s="115" customFormat="1" ht="15">
      <c r="A22" s="117">
        <v>12</v>
      </c>
      <c r="B22" s="118" t="s">
        <v>4</v>
      </c>
      <c r="C22" s="131">
        <v>9115</v>
      </c>
      <c r="D22" s="113">
        <v>0.94161</v>
      </c>
      <c r="E22" s="131">
        <v>1645</v>
      </c>
      <c r="F22" s="113">
        <v>0.35672</v>
      </c>
      <c r="G22" s="131">
        <v>7127</v>
      </c>
      <c r="H22" s="113">
        <v>0.62647</v>
      </c>
      <c r="I22" s="112">
        <f t="shared" si="4"/>
        <v>17887</v>
      </c>
      <c r="J22" s="113">
        <f t="shared" si="5"/>
        <v>1.9247999999999998</v>
      </c>
      <c r="K22" s="131">
        <v>63584</v>
      </c>
      <c r="L22" s="131">
        <v>3112</v>
      </c>
      <c r="M22" s="132">
        <v>16</v>
      </c>
      <c r="N22" s="115">
        <f t="shared" si="3"/>
        <v>134.736</v>
      </c>
      <c r="O22" s="115">
        <v>99.67648</v>
      </c>
      <c r="P22" s="115">
        <f t="shared" si="2"/>
        <v>35.05951999999999</v>
      </c>
      <c r="Q22" s="115">
        <f>(J22*100000)/'Part-I '!D21</f>
        <v>4.738435784446468</v>
      </c>
    </row>
    <row r="23" spans="1:17" s="115" customFormat="1" ht="15">
      <c r="A23" s="117">
        <v>13</v>
      </c>
      <c r="B23" s="118" t="s">
        <v>3</v>
      </c>
      <c r="C23" s="131">
        <v>22324</v>
      </c>
      <c r="D23" s="113">
        <v>1.5087</v>
      </c>
      <c r="E23" s="131">
        <v>1655</v>
      </c>
      <c r="F23" s="113">
        <v>0.15229</v>
      </c>
      <c r="G23" s="131">
        <v>7552</v>
      </c>
      <c r="H23" s="113">
        <v>0.45407</v>
      </c>
      <c r="I23" s="112">
        <f t="shared" si="4"/>
        <v>31531</v>
      </c>
      <c r="J23" s="113">
        <f t="shared" si="5"/>
        <v>2.1150599999999997</v>
      </c>
      <c r="K23" s="131">
        <v>47768</v>
      </c>
      <c r="L23" s="131">
        <v>1414</v>
      </c>
      <c r="M23" s="132">
        <v>161</v>
      </c>
      <c r="N23" s="115">
        <f t="shared" si="3"/>
        <v>148.05419999999998</v>
      </c>
      <c r="O23" s="115">
        <v>62.81709</v>
      </c>
      <c r="P23" s="173">
        <f t="shared" si="2"/>
        <v>85.23710999999997</v>
      </c>
      <c r="Q23" s="115">
        <f>(J23*100000)/'Part-I '!D22</f>
        <v>3.8779266973469495</v>
      </c>
    </row>
    <row r="24" spans="1:17" ht="19.5" customHeight="1">
      <c r="A24" s="16"/>
      <c r="B24" s="17" t="s">
        <v>14</v>
      </c>
      <c r="C24" s="161">
        <f aca="true" t="shared" si="6" ref="C24:M24">SUM(C11:C23)</f>
        <v>134789.21</v>
      </c>
      <c r="D24" s="162">
        <f t="shared" si="6"/>
        <v>11.43077000885023</v>
      </c>
      <c r="E24" s="161">
        <f t="shared" si="6"/>
        <v>83185.77</v>
      </c>
      <c r="F24" s="162">
        <f t="shared" si="6"/>
        <v>9.241169636702764</v>
      </c>
      <c r="G24" s="161">
        <f t="shared" si="6"/>
        <v>90222.02</v>
      </c>
      <c r="H24" s="162">
        <f t="shared" si="6"/>
        <v>8.127388914354839</v>
      </c>
      <c r="I24" s="161">
        <f>SUM(I11:I23)</f>
        <v>308197</v>
      </c>
      <c r="J24" s="163">
        <f>SUM(J11:J23)</f>
        <v>28.799328559907835</v>
      </c>
      <c r="K24" s="161">
        <f t="shared" si="6"/>
        <v>832562.5518145161</v>
      </c>
      <c r="L24" s="161">
        <f>SUM(L11:L23)</f>
        <v>28193.84966330645</v>
      </c>
      <c r="M24" s="164">
        <f t="shared" si="6"/>
        <v>2400.822072580645</v>
      </c>
      <c r="N24" s="1">
        <f>J24*68</f>
        <v>1958.3543420737328</v>
      </c>
      <c r="P24" s="2">
        <f>SUM(P11:P23)</f>
        <v>1000.0513291935483</v>
      </c>
      <c r="Q24" s="115">
        <f>(J24*100000)/'Part-I '!D23</f>
        <v>5.275810132339425</v>
      </c>
    </row>
    <row r="25" spans="1:14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>
        <f>J25*68</f>
        <v>0</v>
      </c>
    </row>
    <row r="26" spans="1:13" ht="13.5">
      <c r="A26" s="12"/>
      <c r="B26" s="67" t="s">
        <v>81</v>
      </c>
      <c r="C26" s="68"/>
      <c r="D26" s="69"/>
      <c r="E26" s="65"/>
      <c r="F26" s="63"/>
      <c r="G26" s="62"/>
      <c r="H26" s="54"/>
      <c r="I26" s="56"/>
      <c r="J26" s="56"/>
      <c r="K26" s="12"/>
      <c r="L26" s="33"/>
      <c r="M26" s="12"/>
    </row>
    <row r="27" spans="1:13" ht="12.75" customHeight="1">
      <c r="A27" s="12"/>
      <c r="B27" s="9"/>
      <c r="C27" s="55"/>
      <c r="D27" s="57"/>
      <c r="E27" s="55"/>
      <c r="F27" s="57"/>
      <c r="G27" s="55"/>
      <c r="H27" s="62"/>
      <c r="I27" s="55"/>
      <c r="J27" s="55"/>
      <c r="K27" s="12"/>
      <c r="L27" s="12"/>
      <c r="M27" s="12"/>
    </row>
    <row r="28" spans="1:13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85"/>
      <c r="L28" s="185"/>
      <c r="M28" s="185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86"/>
      <c r="L29" s="186"/>
      <c r="M29" s="186"/>
    </row>
  </sheetData>
  <mergeCells count="13">
    <mergeCell ref="A1:M1"/>
    <mergeCell ref="A4:M4"/>
    <mergeCell ref="B7:B9"/>
    <mergeCell ref="C7:M7"/>
    <mergeCell ref="L8:L9"/>
    <mergeCell ref="M8:M9"/>
    <mergeCell ref="A2:M2"/>
    <mergeCell ref="E8:F8"/>
    <mergeCell ref="C8:D8"/>
    <mergeCell ref="I8:J8"/>
    <mergeCell ref="K8:K9"/>
    <mergeCell ref="G8:H8"/>
    <mergeCell ref="A7:A9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5" zoomScaleSheetLayoutView="85" workbookViewId="0" topLeftCell="A1">
      <pane xSplit="3" ySplit="11" topLeftCell="J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12" sqref="Q12:Q24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22" width="9.140625" style="1" customWidth="1"/>
    <col min="23" max="23" width="9.28125" style="1" bestFit="1" customWidth="1"/>
    <col min="24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16"/>
      <c r="Q1" s="216"/>
      <c r="R1" s="5"/>
      <c r="S1" s="5"/>
    </row>
    <row r="2" spans="1:17" ht="31.5" customHeight="1">
      <c r="A2" s="218" t="s">
        <v>82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/>
    </row>
    <row r="6" spans="1:17" ht="20.25" customHeight="1">
      <c r="A6" s="194" t="s">
        <v>90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7"/>
      <c r="O8" s="10"/>
      <c r="P8" s="10"/>
      <c r="Q8" s="19" t="s">
        <v>30</v>
      </c>
      <c r="R8" s="10"/>
      <c r="S8" s="10"/>
    </row>
    <row r="9" spans="1:19" s="22" customFormat="1" ht="43.5" customHeight="1">
      <c r="A9" s="195" t="s">
        <v>17</v>
      </c>
      <c r="B9" s="195" t="s">
        <v>2</v>
      </c>
      <c r="C9" s="21" t="s">
        <v>15</v>
      </c>
      <c r="D9" s="195" t="s">
        <v>79</v>
      </c>
      <c r="E9" s="221" t="s">
        <v>35</v>
      </c>
      <c r="F9" s="221"/>
      <c r="G9" s="221" t="s">
        <v>39</v>
      </c>
      <c r="H9" s="221"/>
      <c r="I9" s="221" t="s">
        <v>40</v>
      </c>
      <c r="J9" s="221"/>
      <c r="K9" s="195" t="s">
        <v>23</v>
      </c>
      <c r="L9" s="195" t="s">
        <v>31</v>
      </c>
      <c r="M9" s="217" t="s">
        <v>24</v>
      </c>
      <c r="N9" s="217"/>
      <c r="O9" s="217"/>
      <c r="P9" s="217"/>
      <c r="Q9" s="217"/>
      <c r="R9" s="217"/>
      <c r="S9" s="217"/>
    </row>
    <row r="10" spans="1:19" s="22" customFormat="1" ht="57.75" customHeight="1">
      <c r="A10" s="195"/>
      <c r="B10" s="195"/>
      <c r="C10" s="21"/>
      <c r="D10" s="195"/>
      <c r="E10" s="143" t="s">
        <v>21</v>
      </c>
      <c r="F10" s="143" t="s">
        <v>22</v>
      </c>
      <c r="G10" s="143" t="s">
        <v>21</v>
      </c>
      <c r="H10" s="143" t="s">
        <v>22</v>
      </c>
      <c r="I10" s="143" t="s">
        <v>21</v>
      </c>
      <c r="J10" s="143" t="s">
        <v>22</v>
      </c>
      <c r="K10" s="195"/>
      <c r="L10" s="195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  <c r="S10" s="23"/>
    </row>
    <row r="11" spans="1:22" s="12" customFormat="1" ht="12.75">
      <c r="A11" s="13"/>
      <c r="B11" s="61">
        <v>1</v>
      </c>
      <c r="C11" s="14"/>
      <c r="D11" s="14">
        <v>2</v>
      </c>
      <c r="E11" s="144">
        <v>3</v>
      </c>
      <c r="F11" s="145">
        <v>4</v>
      </c>
      <c r="G11" s="144">
        <v>5</v>
      </c>
      <c r="H11" s="145">
        <v>6</v>
      </c>
      <c r="I11" s="144">
        <v>5</v>
      </c>
      <c r="J11" s="145">
        <v>6</v>
      </c>
      <c r="K11" s="61">
        <v>7</v>
      </c>
      <c r="L11" s="14">
        <v>8</v>
      </c>
      <c r="M11" s="61">
        <v>9</v>
      </c>
      <c r="N11" s="14">
        <v>10</v>
      </c>
      <c r="O11" s="61">
        <v>11</v>
      </c>
      <c r="P11" s="14">
        <v>12</v>
      </c>
      <c r="Q11" s="61">
        <v>13</v>
      </c>
      <c r="R11" s="16"/>
      <c r="S11" s="16"/>
      <c r="T11" s="33">
        <f>M21/68</f>
        <v>2.1993564705882354</v>
      </c>
      <c r="U11" s="33"/>
      <c r="V11" s="33"/>
    </row>
    <row r="12" spans="1:23" s="123" customFormat="1" ht="15">
      <c r="A12" s="117">
        <v>1</v>
      </c>
      <c r="B12" s="118" t="s">
        <v>12</v>
      </c>
      <c r="C12" s="119">
        <v>2912</v>
      </c>
      <c r="D12" s="113">
        <v>37.28329</v>
      </c>
      <c r="E12" s="146"/>
      <c r="F12" s="146"/>
      <c r="G12" s="147"/>
      <c r="H12" s="146"/>
      <c r="I12" s="147">
        <v>236.70378</v>
      </c>
      <c r="J12" s="146"/>
      <c r="K12" s="113">
        <v>0.56169</v>
      </c>
      <c r="L12" s="113">
        <f>SUM(D12:K12)</f>
        <v>274.54876</v>
      </c>
      <c r="M12" s="113">
        <v>151.48513</v>
      </c>
      <c r="N12" s="113">
        <v>5.7185</v>
      </c>
      <c r="O12" s="113">
        <v>26.29303</v>
      </c>
      <c r="P12" s="113">
        <v>3.39925</v>
      </c>
      <c r="Q12" s="113">
        <f aca="true" t="shared" si="0" ref="Q12:Q24">SUM(M12:P12)</f>
        <v>186.89591000000001</v>
      </c>
      <c r="R12" s="120"/>
      <c r="S12" s="120"/>
      <c r="T12" s="121">
        <v>0.714</v>
      </c>
      <c r="U12" s="133">
        <f>M12-T12</f>
        <v>150.77113</v>
      </c>
      <c r="V12" s="123">
        <v>127.23206</v>
      </c>
      <c r="W12" s="142">
        <f>Q12-V12</f>
        <v>59.66385000000001</v>
      </c>
    </row>
    <row r="13" spans="1:23" s="123" customFormat="1" ht="15">
      <c r="A13" s="117">
        <v>2</v>
      </c>
      <c r="B13" s="118" t="s">
        <v>13</v>
      </c>
      <c r="C13" s="119">
        <v>4447</v>
      </c>
      <c r="D13" s="113">
        <v>101.55124</v>
      </c>
      <c r="E13" s="146">
        <v>6.85115</v>
      </c>
      <c r="F13" s="146"/>
      <c r="G13" s="147"/>
      <c r="H13" s="146"/>
      <c r="I13" s="147">
        <f>180.11018+0.90267</f>
        <v>181.01285000000001</v>
      </c>
      <c r="J13" s="146"/>
      <c r="K13" s="113">
        <v>0.1244723</v>
      </c>
      <c r="L13" s="113">
        <f aca="true" t="shared" si="1" ref="L13:L24">SUM(D13:K13)</f>
        <v>289.5397123</v>
      </c>
      <c r="M13" s="113">
        <v>89.24959</v>
      </c>
      <c r="N13" s="113">
        <v>3.17642</v>
      </c>
      <c r="O13" s="113">
        <v>64.96848</v>
      </c>
      <c r="P13" s="113">
        <v>0.7042</v>
      </c>
      <c r="Q13" s="113">
        <f t="shared" si="0"/>
        <v>158.09868999999998</v>
      </c>
      <c r="R13" s="120"/>
      <c r="S13" s="120"/>
      <c r="T13" s="121">
        <v>0.9044</v>
      </c>
      <c r="U13" s="133">
        <f aca="true" t="shared" si="2" ref="U13:U24">M13-T13</f>
        <v>88.34519</v>
      </c>
      <c r="V13" s="123">
        <v>124.32488000000001</v>
      </c>
      <c r="W13" s="142">
        <f aca="true" t="shared" si="3" ref="W13:W24">Q13-V13</f>
        <v>33.77380999999997</v>
      </c>
    </row>
    <row r="14" spans="1:23" s="123" customFormat="1" ht="15">
      <c r="A14" s="117">
        <v>3</v>
      </c>
      <c r="B14" s="118" t="s">
        <v>5</v>
      </c>
      <c r="C14" s="119">
        <v>2895</v>
      </c>
      <c r="D14" s="113">
        <v>102.12839580000008</v>
      </c>
      <c r="E14" s="146"/>
      <c r="F14" s="146"/>
      <c r="G14" s="147"/>
      <c r="H14" s="146"/>
      <c r="I14" s="147">
        <v>341.99351</v>
      </c>
      <c r="J14" s="146"/>
      <c r="K14" s="113">
        <v>0.496</v>
      </c>
      <c r="L14" s="113">
        <f t="shared" si="1"/>
        <v>444.6179058000001</v>
      </c>
      <c r="M14" s="113">
        <v>303.21658</v>
      </c>
      <c r="N14" s="113">
        <v>10.25465</v>
      </c>
      <c r="O14" s="113">
        <v>105.48553</v>
      </c>
      <c r="P14" s="113">
        <v>2.9495</v>
      </c>
      <c r="Q14" s="113">
        <f t="shared" si="0"/>
        <v>421.90626000000003</v>
      </c>
      <c r="R14" s="120"/>
      <c r="S14" s="120"/>
      <c r="T14" s="121">
        <v>0.21148</v>
      </c>
      <c r="U14" s="122">
        <f>M14-T14</f>
        <v>303.0051</v>
      </c>
      <c r="V14" s="123">
        <v>220.21329</v>
      </c>
      <c r="W14" s="142">
        <f t="shared" si="3"/>
        <v>201.69297000000003</v>
      </c>
    </row>
    <row r="15" spans="1:23" s="123" customFormat="1" ht="15">
      <c r="A15" s="117">
        <v>4</v>
      </c>
      <c r="B15" s="118" t="s">
        <v>9</v>
      </c>
      <c r="C15" s="119">
        <v>4593</v>
      </c>
      <c r="D15" s="113">
        <v>35.84043</v>
      </c>
      <c r="E15" s="146">
        <v>5.08212</v>
      </c>
      <c r="F15" s="146"/>
      <c r="G15" s="147"/>
      <c r="H15" s="146"/>
      <c r="I15" s="147">
        <v>266.17738</v>
      </c>
      <c r="J15" s="146">
        <v>2.15792</v>
      </c>
      <c r="K15" s="113">
        <v>0.22028</v>
      </c>
      <c r="L15" s="113">
        <f t="shared" si="1"/>
        <v>309.47813</v>
      </c>
      <c r="M15" s="113">
        <v>160.57241</v>
      </c>
      <c r="N15" s="113">
        <v>4.93401</v>
      </c>
      <c r="O15" s="113">
        <v>50.96692</v>
      </c>
      <c r="P15" s="113">
        <v>0.77616</v>
      </c>
      <c r="Q15" s="113">
        <f t="shared" si="0"/>
        <v>217.2495</v>
      </c>
      <c r="R15" s="120"/>
      <c r="S15" s="120"/>
      <c r="T15" s="121">
        <v>6.46</v>
      </c>
      <c r="U15" s="133">
        <f t="shared" si="2"/>
        <v>154.11240999999998</v>
      </c>
      <c r="V15" s="123">
        <v>164.28291</v>
      </c>
      <c r="W15" s="142">
        <f t="shared" si="3"/>
        <v>52.966590000000025</v>
      </c>
    </row>
    <row r="16" spans="1:23" s="123" customFormat="1" ht="15">
      <c r="A16" s="117">
        <v>5</v>
      </c>
      <c r="B16" s="118" t="s">
        <v>11</v>
      </c>
      <c r="C16" s="119">
        <v>2539</v>
      </c>
      <c r="D16" s="113">
        <v>116.91743500000001</v>
      </c>
      <c r="E16" s="146"/>
      <c r="F16" s="146"/>
      <c r="G16" s="147"/>
      <c r="H16" s="146"/>
      <c r="I16" s="147">
        <v>310.28278</v>
      </c>
      <c r="J16" s="146">
        <v>8.08</v>
      </c>
      <c r="K16" s="113">
        <v>0.39742160000000004</v>
      </c>
      <c r="L16" s="113">
        <f t="shared" si="1"/>
        <v>435.67763659999997</v>
      </c>
      <c r="M16" s="113">
        <v>237.78815</v>
      </c>
      <c r="N16" s="113">
        <v>13.98389</v>
      </c>
      <c r="O16" s="113">
        <v>36.68823</v>
      </c>
      <c r="P16" s="113">
        <v>5.3952</v>
      </c>
      <c r="Q16" s="113">
        <f t="shared" si="0"/>
        <v>293.85546999999997</v>
      </c>
      <c r="R16" s="120"/>
      <c r="S16" s="120"/>
      <c r="T16" s="121">
        <v>2.1855199999999995</v>
      </c>
      <c r="U16" s="133">
        <f t="shared" si="2"/>
        <v>235.60263</v>
      </c>
      <c r="V16" s="123">
        <v>204.82497</v>
      </c>
      <c r="W16" s="142">
        <f t="shared" si="3"/>
        <v>89.03049999999996</v>
      </c>
    </row>
    <row r="17" spans="1:23" s="123" customFormat="1" ht="15">
      <c r="A17" s="117">
        <v>6</v>
      </c>
      <c r="B17" s="118" t="s">
        <v>1</v>
      </c>
      <c r="C17" s="119">
        <v>3620</v>
      </c>
      <c r="D17" s="113">
        <v>75.9799048</v>
      </c>
      <c r="E17" s="146">
        <v>35.766</v>
      </c>
      <c r="F17" s="146"/>
      <c r="G17" s="147"/>
      <c r="H17" s="146"/>
      <c r="I17" s="147">
        <f>170.84768+2.9046</f>
        <v>173.75227999999998</v>
      </c>
      <c r="J17" s="146"/>
      <c r="K17" s="113">
        <v>3.22552</v>
      </c>
      <c r="L17" s="113">
        <v>229.4868259</v>
      </c>
      <c r="M17" s="113">
        <v>115.24728</v>
      </c>
      <c r="N17" s="113">
        <v>7.37402</v>
      </c>
      <c r="O17" s="113">
        <v>35.545441000000004</v>
      </c>
      <c r="P17" s="113">
        <v>6.88312</v>
      </c>
      <c r="Q17" s="113">
        <f t="shared" si="0"/>
        <v>165.049861</v>
      </c>
      <c r="R17" s="120"/>
      <c r="S17" s="120"/>
      <c r="T17" s="121">
        <v>7.408600000000001</v>
      </c>
      <c r="U17" s="133">
        <f t="shared" si="2"/>
        <v>107.83868</v>
      </c>
      <c r="V17" s="123">
        <v>107.55945</v>
      </c>
      <c r="W17" s="142">
        <f t="shared" si="3"/>
        <v>57.490410999999995</v>
      </c>
    </row>
    <row r="18" spans="1:23" s="123" customFormat="1" ht="15">
      <c r="A18" s="117">
        <v>7</v>
      </c>
      <c r="B18" s="118" t="s">
        <v>10</v>
      </c>
      <c r="C18" s="119">
        <v>3872</v>
      </c>
      <c r="D18" s="113">
        <v>75.54324</v>
      </c>
      <c r="E18" s="146">
        <v>137.61922</v>
      </c>
      <c r="F18" s="146">
        <v>0</v>
      </c>
      <c r="G18" s="147"/>
      <c r="H18" s="146"/>
      <c r="I18" s="147">
        <v>160.22317</v>
      </c>
      <c r="J18" s="146">
        <v>0</v>
      </c>
      <c r="K18" s="113">
        <v>1.3203</v>
      </c>
      <c r="L18" s="113">
        <f t="shared" si="1"/>
        <v>374.70592999999997</v>
      </c>
      <c r="M18" s="113">
        <v>231.4761</v>
      </c>
      <c r="N18" s="113">
        <v>7.55844</v>
      </c>
      <c r="O18" s="113">
        <v>68.85413</v>
      </c>
      <c r="P18" s="113">
        <v>5.13207</v>
      </c>
      <c r="Q18" s="113">
        <f t="shared" si="0"/>
        <v>313.02074</v>
      </c>
      <c r="R18" s="120"/>
      <c r="S18" s="120"/>
      <c r="T18" s="121">
        <v>0.10336000000000001</v>
      </c>
      <c r="U18" s="133">
        <f t="shared" si="2"/>
        <v>231.37274</v>
      </c>
      <c r="V18" s="123">
        <v>207.34817</v>
      </c>
      <c r="W18" s="142">
        <f t="shared" si="3"/>
        <v>105.67256999999998</v>
      </c>
    </row>
    <row r="19" spans="1:23" s="123" customFormat="1" ht="15">
      <c r="A19" s="117">
        <v>8</v>
      </c>
      <c r="B19" s="118" t="s">
        <v>6</v>
      </c>
      <c r="C19" s="119">
        <v>3006</v>
      </c>
      <c r="D19" s="113">
        <v>143.3522289</v>
      </c>
      <c r="E19" s="146"/>
      <c r="F19" s="146">
        <v>1.63563</v>
      </c>
      <c r="G19" s="147"/>
      <c r="H19" s="146"/>
      <c r="I19" s="147"/>
      <c r="J19" s="146">
        <v>116.60887</v>
      </c>
      <c r="K19" s="113">
        <v>1.89687</v>
      </c>
      <c r="L19" s="113">
        <f t="shared" si="1"/>
        <v>263.4935989</v>
      </c>
      <c r="M19" s="113">
        <v>127.56939</v>
      </c>
      <c r="N19" s="113">
        <v>5.15427</v>
      </c>
      <c r="O19" s="113">
        <v>19.294</v>
      </c>
      <c r="P19" s="113">
        <v>1.69156</v>
      </c>
      <c r="Q19" s="113">
        <f t="shared" si="0"/>
        <v>153.70922000000002</v>
      </c>
      <c r="R19" s="120"/>
      <c r="S19" s="120"/>
      <c r="T19" s="121">
        <v>11.269639999999999</v>
      </c>
      <c r="U19" s="122">
        <f>M19-T19</f>
        <v>116.29975</v>
      </c>
      <c r="V19" s="123">
        <v>134.58468</v>
      </c>
      <c r="W19" s="142">
        <f t="shared" si="3"/>
        <v>19.124540000000025</v>
      </c>
    </row>
    <row r="20" spans="1:23" s="123" customFormat="1" ht="15">
      <c r="A20" s="117">
        <v>9</v>
      </c>
      <c r="B20" s="118" t="s">
        <v>7</v>
      </c>
      <c r="C20" s="119"/>
      <c r="D20" s="113">
        <v>45.2166414</v>
      </c>
      <c r="E20" s="146"/>
      <c r="F20" s="146"/>
      <c r="G20" s="147"/>
      <c r="H20" s="146"/>
      <c r="I20" s="147">
        <v>153.0621</v>
      </c>
      <c r="J20" s="146">
        <v>0</v>
      </c>
      <c r="K20" s="113">
        <v>2.58387</v>
      </c>
      <c r="L20" s="113">
        <f t="shared" si="1"/>
        <v>200.8626114</v>
      </c>
      <c r="M20" s="113">
        <v>98.14787</v>
      </c>
      <c r="N20" s="113">
        <v>4.69683</v>
      </c>
      <c r="O20" s="113">
        <v>56.45217</v>
      </c>
      <c r="P20" s="113">
        <v>2.63901</v>
      </c>
      <c r="Q20" s="113">
        <f t="shared" si="0"/>
        <v>161.93588000000003</v>
      </c>
      <c r="R20" s="120"/>
      <c r="S20" s="120"/>
      <c r="T20" s="121">
        <v>0</v>
      </c>
      <c r="U20" s="133">
        <f t="shared" si="2"/>
        <v>98.14787</v>
      </c>
      <c r="V20" s="123">
        <v>101.6925</v>
      </c>
      <c r="W20" s="142">
        <f t="shared" si="3"/>
        <v>60.24338000000003</v>
      </c>
    </row>
    <row r="21" spans="1:23" s="123" customFormat="1" ht="15">
      <c r="A21" s="117">
        <v>10</v>
      </c>
      <c r="B21" s="118" t="s">
        <v>0</v>
      </c>
      <c r="C21" s="119"/>
      <c r="D21" s="113">
        <v>147.47428</v>
      </c>
      <c r="E21" s="146">
        <v>25.99715</v>
      </c>
      <c r="F21" s="146"/>
      <c r="G21" s="147"/>
      <c r="H21" s="146"/>
      <c r="I21" s="147">
        <f>326.29011+2.27873</f>
        <v>328.56884</v>
      </c>
      <c r="J21" s="146"/>
      <c r="K21" s="113">
        <v>3.22973</v>
      </c>
      <c r="L21" s="113">
        <v>420.47337</v>
      </c>
      <c r="M21" s="113">
        <v>149.55624</v>
      </c>
      <c r="N21" s="113">
        <v>6.39188</v>
      </c>
      <c r="O21" s="113">
        <v>123.15523</v>
      </c>
      <c r="P21" s="113">
        <v>4.0081</v>
      </c>
      <c r="Q21" s="113">
        <f t="shared" si="0"/>
        <v>283.11145</v>
      </c>
      <c r="R21" s="120"/>
      <c r="S21" s="120"/>
      <c r="T21" s="121">
        <v>0.0408</v>
      </c>
      <c r="U21" s="133">
        <f t="shared" si="2"/>
        <v>149.51544</v>
      </c>
      <c r="V21" s="123">
        <v>188.14838</v>
      </c>
      <c r="W21" s="142">
        <f t="shared" si="3"/>
        <v>94.96306999999999</v>
      </c>
    </row>
    <row r="22" spans="1:23" s="123" customFormat="1" ht="15">
      <c r="A22" s="117">
        <v>11</v>
      </c>
      <c r="B22" s="118" t="s">
        <v>8</v>
      </c>
      <c r="C22" s="119"/>
      <c r="D22" s="113">
        <v>42.69767999999996</v>
      </c>
      <c r="E22" s="146"/>
      <c r="F22" s="146"/>
      <c r="G22" s="147"/>
      <c r="H22" s="146"/>
      <c r="I22" s="147"/>
      <c r="J22" s="146">
        <f>55.266+0.24816</f>
        <v>55.51416</v>
      </c>
      <c r="K22" s="113">
        <v>1.06081</v>
      </c>
      <c r="L22" s="113">
        <v>208.87834</v>
      </c>
      <c r="M22" s="113">
        <v>105.87212</v>
      </c>
      <c r="N22" s="113">
        <v>5.79827</v>
      </c>
      <c r="O22" s="113">
        <v>55.31771</v>
      </c>
      <c r="P22" s="113">
        <v>3.72466</v>
      </c>
      <c r="Q22" s="113">
        <f t="shared" si="0"/>
        <v>170.71276</v>
      </c>
      <c r="R22" s="120"/>
      <c r="S22" s="120"/>
      <c r="T22" s="121">
        <v>3.46188</v>
      </c>
      <c r="U22" s="133">
        <f t="shared" si="2"/>
        <v>102.41024</v>
      </c>
      <c r="V22" s="123">
        <v>115.3297</v>
      </c>
      <c r="W22" s="142">
        <f t="shared" si="3"/>
        <v>55.38306</v>
      </c>
    </row>
    <row r="23" spans="1:23" s="123" customFormat="1" ht="15">
      <c r="A23" s="117">
        <v>12</v>
      </c>
      <c r="B23" s="118" t="s">
        <v>4</v>
      </c>
      <c r="C23" s="119">
        <v>2781</v>
      </c>
      <c r="D23" s="113">
        <v>145.51899179999998</v>
      </c>
      <c r="E23" s="146">
        <v>7.21109</v>
      </c>
      <c r="F23" s="146"/>
      <c r="G23" s="147"/>
      <c r="H23" s="146"/>
      <c r="I23" s="147">
        <f>215.97988+0.86723</f>
        <v>216.84711000000001</v>
      </c>
      <c r="J23" s="146"/>
      <c r="K23" s="113">
        <v>1.12239</v>
      </c>
      <c r="L23" s="113">
        <f t="shared" si="1"/>
        <v>370.69958180000003</v>
      </c>
      <c r="M23" s="113">
        <v>138.25606</v>
      </c>
      <c r="N23" s="113">
        <v>4.15412</v>
      </c>
      <c r="O23" s="113">
        <v>46.57167</v>
      </c>
      <c r="P23" s="113">
        <v>2.05787</v>
      </c>
      <c r="Q23" s="113">
        <f t="shared" si="0"/>
        <v>191.03972000000002</v>
      </c>
      <c r="R23" s="120"/>
      <c r="S23" s="120"/>
      <c r="T23" s="121">
        <v>0.2516</v>
      </c>
      <c r="U23" s="133">
        <f t="shared" si="2"/>
        <v>138.00446</v>
      </c>
      <c r="V23" s="123">
        <v>135.013355</v>
      </c>
      <c r="W23" s="142">
        <f t="shared" si="3"/>
        <v>56.02636500000003</v>
      </c>
    </row>
    <row r="24" spans="1:23" s="123" customFormat="1" ht="15">
      <c r="A24" s="117">
        <v>13</v>
      </c>
      <c r="B24" s="118" t="s">
        <v>3</v>
      </c>
      <c r="C24" s="119">
        <v>3059</v>
      </c>
      <c r="D24" s="113">
        <v>157.89440249999996</v>
      </c>
      <c r="E24" s="146"/>
      <c r="F24" s="146"/>
      <c r="G24" s="147"/>
      <c r="H24" s="146"/>
      <c r="I24" s="147">
        <v>283.45657</v>
      </c>
      <c r="J24" s="146"/>
      <c r="K24" s="119">
        <v>1.42524</v>
      </c>
      <c r="L24" s="113">
        <f t="shared" si="1"/>
        <v>442.77621249999993</v>
      </c>
      <c r="M24" s="113">
        <v>151.53495</v>
      </c>
      <c r="N24" s="113">
        <v>5.89635</v>
      </c>
      <c r="O24" s="113">
        <v>51.09268</v>
      </c>
      <c r="P24" s="113">
        <v>1.26774</v>
      </c>
      <c r="Q24" s="113">
        <f t="shared" si="0"/>
        <v>209.79172000000003</v>
      </c>
      <c r="R24" s="120"/>
      <c r="S24" s="120"/>
      <c r="T24" s="121">
        <v>0</v>
      </c>
      <c r="U24" s="133">
        <f t="shared" si="2"/>
        <v>151.53495</v>
      </c>
      <c r="V24" s="123">
        <v>195.91609</v>
      </c>
      <c r="W24" s="142">
        <f t="shared" si="3"/>
        <v>13.87563000000003</v>
      </c>
    </row>
    <row r="25" spans="1:21" s="8" customFormat="1" ht="19.5" customHeight="1">
      <c r="A25" s="75"/>
      <c r="B25" s="76" t="s">
        <v>14</v>
      </c>
      <c r="C25" s="77">
        <f>SUM(C12:C24)</f>
        <v>33724</v>
      </c>
      <c r="D25" s="77">
        <f>SUM(D12:D24)</f>
        <v>1227.3981602</v>
      </c>
      <c r="E25" s="77">
        <f aca="true" t="shared" si="4" ref="E25:P25">SUM(E12:E24)</f>
        <v>218.52673000000001</v>
      </c>
      <c r="F25" s="77">
        <f t="shared" si="4"/>
        <v>1.63563</v>
      </c>
      <c r="G25" s="78">
        <f>SUM(G12:G24)</f>
        <v>0</v>
      </c>
      <c r="H25" s="78">
        <f>SUM(H12:H24)</f>
        <v>0</v>
      </c>
      <c r="I25" s="78">
        <f t="shared" si="4"/>
        <v>2652.0803699999997</v>
      </c>
      <c r="J25" s="78">
        <f t="shared" si="4"/>
        <v>182.36095</v>
      </c>
      <c r="K25" s="79">
        <f t="shared" si="4"/>
        <v>17.664593899999996</v>
      </c>
      <c r="L25" s="78">
        <f t="shared" si="4"/>
        <v>4265.2386152</v>
      </c>
      <c r="M25" s="77">
        <f t="shared" si="4"/>
        <v>2059.97187</v>
      </c>
      <c r="N25" s="77">
        <f t="shared" si="4"/>
        <v>85.09165</v>
      </c>
      <c r="O25" s="77">
        <f t="shared" si="4"/>
        <v>740.685221</v>
      </c>
      <c r="P25" s="77">
        <f t="shared" si="4"/>
        <v>40.628440000000005</v>
      </c>
      <c r="Q25" s="80">
        <f>SUM(Q12:Q24)</f>
        <v>2926.3771810000003</v>
      </c>
      <c r="R25" s="28"/>
      <c r="S25" s="28"/>
      <c r="T25" s="60">
        <v>33.01128</v>
      </c>
      <c r="U25" s="44"/>
    </row>
    <row r="26" spans="1:19" s="12" customFormat="1" ht="15.75">
      <c r="A26" s="29">
        <v>1</v>
      </c>
      <c r="B26" s="28" t="s">
        <v>36</v>
      </c>
      <c r="C26" s="16"/>
      <c r="D26" s="31">
        <v>0</v>
      </c>
      <c r="E26" s="30"/>
      <c r="F26" s="16"/>
      <c r="G26" s="16"/>
      <c r="H26" s="16"/>
      <c r="I26" s="20"/>
      <c r="J26" s="16"/>
      <c r="K26" s="16"/>
      <c r="L26" s="15">
        <f>SUM(D26:K26)</f>
        <v>0</v>
      </c>
      <c r="M26" s="84">
        <v>29.68399</v>
      </c>
      <c r="N26" s="84"/>
      <c r="O26" s="84"/>
      <c r="P26" s="84"/>
      <c r="Q26" s="15">
        <f>SUM(M26:P26)</f>
        <v>29.68399</v>
      </c>
      <c r="R26" s="16"/>
      <c r="S26" s="16"/>
    </row>
    <row r="27" spans="1:19" s="12" customFormat="1" ht="15.75">
      <c r="A27" s="29">
        <v>2</v>
      </c>
      <c r="B27" s="28" t="s">
        <v>37</v>
      </c>
      <c r="C27" s="16"/>
      <c r="D27" s="31">
        <v>389.6533422000002</v>
      </c>
      <c r="E27" s="30"/>
      <c r="F27" s="16"/>
      <c r="G27" s="31"/>
      <c r="H27" s="16"/>
      <c r="I27" s="16"/>
      <c r="J27" s="16"/>
      <c r="K27" s="16"/>
      <c r="L27" s="15">
        <f>SUM(D27:K27)</f>
        <v>389.6533422000002</v>
      </c>
      <c r="M27" s="84"/>
      <c r="N27" s="84"/>
      <c r="O27" s="84"/>
      <c r="P27" s="84">
        <f>15.47942+1.23365+2.12</f>
        <v>18.83307</v>
      </c>
      <c r="Q27" s="15">
        <f>SUM(M27:P27)</f>
        <v>18.83307</v>
      </c>
      <c r="R27" s="16"/>
      <c r="S27" s="16"/>
    </row>
    <row r="28" spans="1:19" s="9" customFormat="1" ht="19.5" customHeight="1">
      <c r="A28" s="32"/>
      <c r="B28" s="91" t="s">
        <v>14</v>
      </c>
      <c r="C28" s="92">
        <f>SUM(C15:C27)</f>
        <v>57194</v>
      </c>
      <c r="D28" s="92">
        <f>SUM(D26:D27)</f>
        <v>389.6533422000002</v>
      </c>
      <c r="E28" s="92">
        <f aca="true" t="shared" si="5" ref="E28:P28">SUM(E26:E27)</f>
        <v>0</v>
      </c>
      <c r="F28" s="92">
        <f t="shared" si="5"/>
        <v>0</v>
      </c>
      <c r="G28" s="93">
        <f>SUM(G26:G27)</f>
        <v>0</v>
      </c>
      <c r="H28" s="92">
        <f>SUM(H26:H27)</f>
        <v>0</v>
      </c>
      <c r="I28" s="92">
        <f t="shared" si="5"/>
        <v>0</v>
      </c>
      <c r="J28" s="92">
        <f>SUM(J26:J27)</f>
        <v>0</v>
      </c>
      <c r="K28" s="92">
        <f t="shared" si="5"/>
        <v>0</v>
      </c>
      <c r="L28" s="92">
        <f>SUM(L26:L27)</f>
        <v>389.6533422000002</v>
      </c>
      <c r="M28" s="94">
        <f t="shared" si="5"/>
        <v>29.68399</v>
      </c>
      <c r="N28" s="94">
        <f t="shared" si="5"/>
        <v>0</v>
      </c>
      <c r="O28" s="94">
        <f t="shared" si="5"/>
        <v>0</v>
      </c>
      <c r="P28" s="94">
        <f t="shared" si="5"/>
        <v>18.83307</v>
      </c>
      <c r="Q28" s="95">
        <f>SUM(Q26:Q27)</f>
        <v>48.51706</v>
      </c>
      <c r="R28" s="32"/>
      <c r="S28" s="32"/>
    </row>
    <row r="29" spans="1:20" s="12" customFormat="1" ht="15.75">
      <c r="A29" s="81"/>
      <c r="B29" s="82" t="s">
        <v>38</v>
      </c>
      <c r="C29" s="81"/>
      <c r="D29" s="75">
        <f aca="true" t="shared" si="6" ref="D29:Q29">D25+D28</f>
        <v>1617.0515024000001</v>
      </c>
      <c r="E29" s="75">
        <f t="shared" si="6"/>
        <v>218.52673000000001</v>
      </c>
      <c r="F29" s="75">
        <f t="shared" si="6"/>
        <v>1.63563</v>
      </c>
      <c r="G29" s="83">
        <f t="shared" si="6"/>
        <v>0</v>
      </c>
      <c r="H29" s="83">
        <f t="shared" si="6"/>
        <v>0</v>
      </c>
      <c r="I29" s="75">
        <f t="shared" si="6"/>
        <v>2652.0803699999997</v>
      </c>
      <c r="J29" s="83">
        <f t="shared" si="6"/>
        <v>182.36095</v>
      </c>
      <c r="K29" s="75">
        <f t="shared" si="6"/>
        <v>17.664593899999996</v>
      </c>
      <c r="L29" s="83">
        <f t="shared" si="6"/>
        <v>4654.8919574</v>
      </c>
      <c r="M29" s="96">
        <f t="shared" si="6"/>
        <v>2089.65586</v>
      </c>
      <c r="N29" s="96">
        <f t="shared" si="6"/>
        <v>85.09165</v>
      </c>
      <c r="O29" s="96">
        <f t="shared" si="6"/>
        <v>740.685221</v>
      </c>
      <c r="P29" s="96">
        <f t="shared" si="6"/>
        <v>59.461510000000004</v>
      </c>
      <c r="Q29" s="96">
        <f t="shared" si="6"/>
        <v>2974.8942410000004</v>
      </c>
      <c r="R29" s="16"/>
      <c r="S29" s="16"/>
      <c r="T29" s="64"/>
    </row>
    <row r="30" spans="2:5" s="12" customFormat="1" ht="12.75">
      <c r="B30" s="9"/>
      <c r="E30" s="18"/>
    </row>
    <row r="31" spans="2:21" s="12" customFormat="1" ht="12.75">
      <c r="B31" s="9"/>
      <c r="E31" s="18"/>
      <c r="Q31" s="33"/>
      <c r="T31" s="33"/>
      <c r="U31" s="33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.75">
      <c r="B35" s="9"/>
      <c r="E35" s="18"/>
      <c r="O35" s="188"/>
      <c r="P35" s="189"/>
      <c r="Q35" s="189"/>
    </row>
    <row r="36" spans="2:17" s="12" customFormat="1" ht="18.75">
      <c r="B36" s="9"/>
      <c r="E36" s="18"/>
      <c r="O36" s="188">
        <f>Q29-'[1]Part-III. '!$O$13</f>
        <v>492.8321910000004</v>
      </c>
      <c r="P36" s="189"/>
      <c r="Q36" s="189"/>
    </row>
  </sheetData>
  <mergeCells count="15">
    <mergeCell ref="O35:Q35"/>
    <mergeCell ref="O36:Q36"/>
    <mergeCell ref="A9:A10"/>
    <mergeCell ref="B9:B10"/>
    <mergeCell ref="D9:D10"/>
    <mergeCell ref="G9:H9"/>
    <mergeCell ref="P1:Q1"/>
    <mergeCell ref="M9:S9"/>
    <mergeCell ref="A2:Q2"/>
    <mergeCell ref="A4:Q4"/>
    <mergeCell ref="A6:Q6"/>
    <mergeCell ref="I9:J9"/>
    <mergeCell ref="K9:K10"/>
    <mergeCell ref="L9:L10"/>
    <mergeCell ref="E9:F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33"/>
  <sheetViews>
    <sheetView tabSelected="1" view="pageBreakPreview" zoomScale="85" zoomScaleSheetLayoutView="85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27" activeCellId="1" sqref="C27 F27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8515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230" t="s">
        <v>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4" t="s">
        <v>18</v>
      </c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 t="s">
        <v>18</v>
      </c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20" t="s">
        <v>19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35" t="s">
        <v>19</v>
      </c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 t="s">
        <v>19</v>
      </c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231" t="s">
        <v>91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 t="s">
        <v>91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6" t="s">
        <v>91</v>
      </c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</row>
    <row r="7" spans="1:2" ht="13.5" customHeight="1">
      <c r="A7" s="7"/>
      <c r="B7" s="7"/>
    </row>
    <row r="8" spans="1:2" ht="19.5" customHeight="1">
      <c r="A8" s="90" t="s">
        <v>16</v>
      </c>
      <c r="B8" s="89"/>
    </row>
    <row r="9" spans="2:62" ht="20.25">
      <c r="B9" s="1"/>
      <c r="C9" s="232">
        <v>1</v>
      </c>
      <c r="D9" s="232"/>
      <c r="E9" s="232"/>
      <c r="F9" s="232"/>
      <c r="G9" s="232"/>
      <c r="H9" s="232"/>
      <c r="I9" s="232">
        <v>2</v>
      </c>
      <c r="J9" s="232"/>
      <c r="K9" s="232"/>
      <c r="L9" s="232"/>
      <c r="M9" s="232"/>
      <c r="N9" s="232"/>
      <c r="O9" s="232">
        <v>3</v>
      </c>
      <c r="P9" s="232"/>
      <c r="Q9" s="232"/>
      <c r="R9" s="232"/>
      <c r="S9" s="232"/>
      <c r="T9" s="232"/>
      <c r="U9" s="232">
        <v>4</v>
      </c>
      <c r="V9" s="232"/>
      <c r="W9" s="232"/>
      <c r="X9" s="232"/>
      <c r="Y9" s="232"/>
      <c r="Z9" s="232"/>
      <c r="AA9" s="232">
        <v>5</v>
      </c>
      <c r="AB9" s="232"/>
      <c r="AC9" s="232"/>
      <c r="AD9" s="232"/>
      <c r="AE9" s="232"/>
      <c r="AF9" s="232"/>
      <c r="AG9" s="233">
        <v>6</v>
      </c>
      <c r="AH9" s="233"/>
      <c r="AI9" s="233"/>
      <c r="AJ9" s="233"/>
      <c r="AK9" s="233"/>
      <c r="AL9" s="233"/>
      <c r="AM9" s="233">
        <v>7</v>
      </c>
      <c r="AN9" s="233"/>
      <c r="AO9" s="233"/>
      <c r="AP9" s="233"/>
      <c r="AQ9" s="233"/>
      <c r="AR9" s="233"/>
      <c r="AS9" s="233">
        <v>8</v>
      </c>
      <c r="AT9" s="233"/>
      <c r="AU9" s="233"/>
      <c r="AV9" s="233"/>
      <c r="AW9" s="233"/>
      <c r="AX9" s="233"/>
      <c r="AY9" s="233">
        <v>9</v>
      </c>
      <c r="AZ9" s="233"/>
      <c r="BA9" s="233"/>
      <c r="BB9" s="233"/>
      <c r="BC9" s="233"/>
      <c r="BD9" s="233"/>
      <c r="BE9" s="233">
        <v>10</v>
      </c>
      <c r="BF9" s="233"/>
      <c r="BG9" s="233"/>
      <c r="BH9" s="233"/>
      <c r="BI9" s="233"/>
      <c r="BJ9" s="233"/>
    </row>
    <row r="10" spans="1:62" s="70" customFormat="1" ht="22.5" customHeight="1">
      <c r="A10" s="197" t="s">
        <v>17</v>
      </c>
      <c r="B10" s="187" t="s">
        <v>2</v>
      </c>
      <c r="C10" s="196" t="s">
        <v>51</v>
      </c>
      <c r="D10" s="196"/>
      <c r="E10" s="196"/>
      <c r="F10" s="196"/>
      <c r="G10" s="196"/>
      <c r="H10" s="196"/>
      <c r="I10" s="227" t="s">
        <v>53</v>
      </c>
      <c r="J10" s="228"/>
      <c r="K10" s="228"/>
      <c r="L10" s="228"/>
      <c r="M10" s="228"/>
      <c r="N10" s="229"/>
      <c r="O10" s="227" t="s">
        <v>55</v>
      </c>
      <c r="P10" s="228"/>
      <c r="Q10" s="228"/>
      <c r="R10" s="228"/>
      <c r="S10" s="228"/>
      <c r="T10" s="229"/>
      <c r="U10" s="227" t="s">
        <v>57</v>
      </c>
      <c r="V10" s="228"/>
      <c r="W10" s="228"/>
      <c r="X10" s="228"/>
      <c r="Y10" s="228"/>
      <c r="Z10" s="228"/>
      <c r="AA10" s="227" t="s">
        <v>58</v>
      </c>
      <c r="AB10" s="228"/>
      <c r="AC10" s="228"/>
      <c r="AD10" s="228"/>
      <c r="AE10" s="228"/>
      <c r="AF10" s="228"/>
      <c r="AG10" s="196" t="s">
        <v>59</v>
      </c>
      <c r="AH10" s="196"/>
      <c r="AI10" s="196"/>
      <c r="AJ10" s="196"/>
      <c r="AK10" s="196"/>
      <c r="AL10" s="196"/>
      <c r="AM10" s="196" t="s">
        <v>60</v>
      </c>
      <c r="AN10" s="196"/>
      <c r="AO10" s="196"/>
      <c r="AP10" s="196"/>
      <c r="AQ10" s="196"/>
      <c r="AR10" s="196"/>
      <c r="AS10" s="196" t="s">
        <v>28</v>
      </c>
      <c r="AT10" s="196"/>
      <c r="AU10" s="196"/>
      <c r="AV10" s="196"/>
      <c r="AW10" s="196"/>
      <c r="AX10" s="196"/>
      <c r="AY10" s="196" t="s">
        <v>61</v>
      </c>
      <c r="AZ10" s="196"/>
      <c r="BA10" s="196"/>
      <c r="BB10" s="196"/>
      <c r="BC10" s="196"/>
      <c r="BD10" s="196"/>
      <c r="BE10" s="196" t="s">
        <v>62</v>
      </c>
      <c r="BF10" s="196"/>
      <c r="BG10" s="196"/>
      <c r="BH10" s="196"/>
      <c r="BI10" s="196"/>
      <c r="BJ10" s="196"/>
    </row>
    <row r="11" spans="1:62" s="70" customFormat="1" ht="28.5" customHeight="1">
      <c r="A11" s="190"/>
      <c r="B11" s="222"/>
      <c r="C11" s="196" t="s">
        <v>50</v>
      </c>
      <c r="D11" s="196"/>
      <c r="E11" s="196"/>
      <c r="F11" s="196" t="s">
        <v>52</v>
      </c>
      <c r="G11" s="196"/>
      <c r="H11" s="196"/>
      <c r="I11" s="196" t="s">
        <v>50</v>
      </c>
      <c r="J11" s="196"/>
      <c r="K11" s="196"/>
      <c r="L11" s="196" t="s">
        <v>52</v>
      </c>
      <c r="M11" s="196"/>
      <c r="N11" s="196"/>
      <c r="O11" s="196" t="s">
        <v>50</v>
      </c>
      <c r="P11" s="196"/>
      <c r="Q11" s="196"/>
      <c r="R11" s="196" t="s">
        <v>52</v>
      </c>
      <c r="S11" s="196"/>
      <c r="T11" s="196"/>
      <c r="U11" s="196" t="s">
        <v>50</v>
      </c>
      <c r="V11" s="196"/>
      <c r="W11" s="196"/>
      <c r="X11" s="196" t="s">
        <v>52</v>
      </c>
      <c r="Y11" s="196"/>
      <c r="Z11" s="196"/>
      <c r="AA11" s="196" t="s">
        <v>50</v>
      </c>
      <c r="AB11" s="196"/>
      <c r="AC11" s="196"/>
      <c r="AD11" s="196" t="s">
        <v>52</v>
      </c>
      <c r="AE11" s="196"/>
      <c r="AF11" s="196"/>
      <c r="AG11" s="196" t="s">
        <v>50</v>
      </c>
      <c r="AH11" s="196"/>
      <c r="AI11" s="196"/>
      <c r="AJ11" s="196" t="s">
        <v>52</v>
      </c>
      <c r="AK11" s="196"/>
      <c r="AL11" s="196"/>
      <c r="AM11" s="196" t="s">
        <v>50</v>
      </c>
      <c r="AN11" s="196"/>
      <c r="AO11" s="196"/>
      <c r="AP11" s="196" t="s">
        <v>52</v>
      </c>
      <c r="AQ11" s="196"/>
      <c r="AR11" s="196"/>
      <c r="AS11" s="196" t="s">
        <v>50</v>
      </c>
      <c r="AT11" s="196"/>
      <c r="AU11" s="196"/>
      <c r="AV11" s="196" t="s">
        <v>52</v>
      </c>
      <c r="AW11" s="196"/>
      <c r="AX11" s="196"/>
      <c r="AY11" s="196" t="s">
        <v>50</v>
      </c>
      <c r="AZ11" s="196"/>
      <c r="BA11" s="196"/>
      <c r="BB11" s="196" t="s">
        <v>52</v>
      </c>
      <c r="BC11" s="196"/>
      <c r="BD11" s="196"/>
      <c r="BE11" s="196" t="s">
        <v>50</v>
      </c>
      <c r="BF11" s="196"/>
      <c r="BG11" s="196"/>
      <c r="BH11" s="196" t="s">
        <v>52</v>
      </c>
      <c r="BI11" s="196"/>
      <c r="BJ11" s="196"/>
    </row>
    <row r="12" spans="1:62" s="66" customFormat="1" ht="28.5" customHeight="1">
      <c r="A12" s="191"/>
      <c r="B12" s="223"/>
      <c r="C12" s="226" t="s">
        <v>49</v>
      </c>
      <c r="D12" s="226"/>
      <c r="E12" s="224" t="s">
        <v>77</v>
      </c>
      <c r="F12" s="226" t="s">
        <v>49</v>
      </c>
      <c r="G12" s="226"/>
      <c r="H12" s="224" t="s">
        <v>77</v>
      </c>
      <c r="I12" s="226" t="s">
        <v>49</v>
      </c>
      <c r="J12" s="226"/>
      <c r="K12" s="224" t="s">
        <v>77</v>
      </c>
      <c r="L12" s="226" t="s">
        <v>49</v>
      </c>
      <c r="M12" s="226"/>
      <c r="N12" s="224" t="s">
        <v>77</v>
      </c>
      <c r="O12" s="226" t="s">
        <v>49</v>
      </c>
      <c r="P12" s="226"/>
      <c r="Q12" s="224" t="s">
        <v>77</v>
      </c>
      <c r="R12" s="226" t="s">
        <v>49</v>
      </c>
      <c r="S12" s="226"/>
      <c r="T12" s="224" t="s">
        <v>77</v>
      </c>
      <c r="U12" s="226" t="s">
        <v>49</v>
      </c>
      <c r="V12" s="226"/>
      <c r="W12" s="224" t="s">
        <v>77</v>
      </c>
      <c r="X12" s="226" t="s">
        <v>49</v>
      </c>
      <c r="Y12" s="226"/>
      <c r="Z12" s="224" t="s">
        <v>77</v>
      </c>
      <c r="AA12" s="226" t="s">
        <v>49</v>
      </c>
      <c r="AB12" s="226"/>
      <c r="AC12" s="224" t="s">
        <v>77</v>
      </c>
      <c r="AD12" s="226" t="s">
        <v>49</v>
      </c>
      <c r="AE12" s="226"/>
      <c r="AF12" s="224" t="s">
        <v>77</v>
      </c>
      <c r="AG12" s="226" t="s">
        <v>49</v>
      </c>
      <c r="AH12" s="226"/>
      <c r="AI12" s="224" t="s">
        <v>77</v>
      </c>
      <c r="AJ12" s="226" t="s">
        <v>49</v>
      </c>
      <c r="AK12" s="226"/>
      <c r="AL12" s="224" t="s">
        <v>77</v>
      </c>
      <c r="AM12" s="226" t="s">
        <v>49</v>
      </c>
      <c r="AN12" s="226"/>
      <c r="AO12" s="224" t="s">
        <v>77</v>
      </c>
      <c r="AP12" s="226" t="s">
        <v>49</v>
      </c>
      <c r="AQ12" s="226"/>
      <c r="AR12" s="224" t="s">
        <v>77</v>
      </c>
      <c r="AS12" s="226" t="s">
        <v>49</v>
      </c>
      <c r="AT12" s="226"/>
      <c r="AU12" s="224" t="s">
        <v>77</v>
      </c>
      <c r="AV12" s="226" t="s">
        <v>49</v>
      </c>
      <c r="AW12" s="226"/>
      <c r="AX12" s="224" t="s">
        <v>77</v>
      </c>
      <c r="AY12" s="226" t="s">
        <v>49</v>
      </c>
      <c r="AZ12" s="226"/>
      <c r="BA12" s="224" t="s">
        <v>77</v>
      </c>
      <c r="BB12" s="226" t="s">
        <v>49</v>
      </c>
      <c r="BC12" s="226"/>
      <c r="BD12" s="224" t="s">
        <v>77</v>
      </c>
      <c r="BE12" s="226" t="s">
        <v>49</v>
      </c>
      <c r="BF12" s="226"/>
      <c r="BG12" s="224" t="s">
        <v>77</v>
      </c>
      <c r="BH12" s="226" t="s">
        <v>49</v>
      </c>
      <c r="BI12" s="226"/>
      <c r="BJ12" s="224" t="s">
        <v>77</v>
      </c>
    </row>
    <row r="13" spans="1:62" s="73" customFormat="1" ht="11.25" customHeight="1">
      <c r="A13" s="71"/>
      <c r="B13" s="43"/>
      <c r="C13" s="72" t="s">
        <v>54</v>
      </c>
      <c r="D13" s="72" t="s">
        <v>75</v>
      </c>
      <c r="E13" s="225"/>
      <c r="F13" s="72" t="s">
        <v>54</v>
      </c>
      <c r="G13" s="72" t="s">
        <v>75</v>
      </c>
      <c r="H13" s="225"/>
      <c r="I13" s="72" t="s">
        <v>54</v>
      </c>
      <c r="J13" s="72" t="s">
        <v>76</v>
      </c>
      <c r="K13" s="225"/>
      <c r="L13" s="72" t="s">
        <v>54</v>
      </c>
      <c r="M13" s="72" t="s">
        <v>76</v>
      </c>
      <c r="N13" s="225"/>
      <c r="O13" s="72" t="s">
        <v>54</v>
      </c>
      <c r="P13" s="72" t="s">
        <v>56</v>
      </c>
      <c r="Q13" s="225"/>
      <c r="R13" s="72" t="s">
        <v>54</v>
      </c>
      <c r="S13" s="72" t="s">
        <v>56</v>
      </c>
      <c r="T13" s="225"/>
      <c r="U13" s="72" t="s">
        <v>54</v>
      </c>
      <c r="V13" s="74" t="s">
        <v>76</v>
      </c>
      <c r="W13" s="225"/>
      <c r="X13" s="72" t="s">
        <v>54</v>
      </c>
      <c r="Y13" s="72" t="s">
        <v>76</v>
      </c>
      <c r="Z13" s="225"/>
      <c r="AA13" s="72" t="s">
        <v>54</v>
      </c>
      <c r="AB13" s="72" t="s">
        <v>75</v>
      </c>
      <c r="AC13" s="225"/>
      <c r="AD13" s="72" t="s">
        <v>54</v>
      </c>
      <c r="AE13" s="72" t="s">
        <v>75</v>
      </c>
      <c r="AF13" s="225"/>
      <c r="AG13" s="72" t="s">
        <v>54</v>
      </c>
      <c r="AH13" s="72" t="s">
        <v>76</v>
      </c>
      <c r="AI13" s="225"/>
      <c r="AJ13" s="72" t="s">
        <v>54</v>
      </c>
      <c r="AK13" s="72" t="s">
        <v>76</v>
      </c>
      <c r="AL13" s="225"/>
      <c r="AM13" s="72" t="s">
        <v>54</v>
      </c>
      <c r="AN13" s="72" t="s">
        <v>56</v>
      </c>
      <c r="AO13" s="225"/>
      <c r="AP13" s="72" t="s">
        <v>54</v>
      </c>
      <c r="AQ13" s="72" t="s">
        <v>56</v>
      </c>
      <c r="AR13" s="225"/>
      <c r="AS13" s="72" t="s">
        <v>54</v>
      </c>
      <c r="AT13" s="72" t="s">
        <v>56</v>
      </c>
      <c r="AU13" s="225"/>
      <c r="AV13" s="72" t="s">
        <v>54</v>
      </c>
      <c r="AW13" s="72" t="s">
        <v>56</v>
      </c>
      <c r="AX13" s="225"/>
      <c r="AY13" s="72" t="s">
        <v>54</v>
      </c>
      <c r="AZ13" s="72"/>
      <c r="BA13" s="225"/>
      <c r="BB13" s="72" t="s">
        <v>54</v>
      </c>
      <c r="BC13" s="72"/>
      <c r="BD13" s="225"/>
      <c r="BE13" s="72" t="s">
        <v>54</v>
      </c>
      <c r="BF13" s="72"/>
      <c r="BG13" s="225"/>
      <c r="BH13" s="72" t="s">
        <v>54</v>
      </c>
      <c r="BI13" s="72"/>
      <c r="BJ13" s="225"/>
    </row>
    <row r="14" spans="1:62" s="130" customFormat="1" ht="16.5" customHeight="1">
      <c r="A14" s="124">
        <v>1</v>
      </c>
      <c r="B14" s="125" t="s">
        <v>12</v>
      </c>
      <c r="C14" s="126">
        <v>16</v>
      </c>
      <c r="D14" s="126">
        <v>9013.8</v>
      </c>
      <c r="E14" s="126">
        <v>13.17062</v>
      </c>
      <c r="F14" s="126">
        <v>1</v>
      </c>
      <c r="G14" s="126">
        <v>0</v>
      </c>
      <c r="H14" s="126">
        <v>0.1722</v>
      </c>
      <c r="I14" s="126">
        <v>18</v>
      </c>
      <c r="J14" s="126">
        <v>30.65</v>
      </c>
      <c r="K14" s="126">
        <v>14.99629</v>
      </c>
      <c r="L14" s="126">
        <v>167</v>
      </c>
      <c r="M14" s="126">
        <v>110</v>
      </c>
      <c r="N14" s="126">
        <v>37.44799</v>
      </c>
      <c r="O14" s="126">
        <v>0</v>
      </c>
      <c r="P14" s="126">
        <v>0</v>
      </c>
      <c r="Q14" s="126">
        <v>0</v>
      </c>
      <c r="R14" s="126">
        <v>2</v>
      </c>
      <c r="S14" s="126">
        <v>100.5</v>
      </c>
      <c r="T14" s="126">
        <v>1.66778</v>
      </c>
      <c r="U14" s="126">
        <v>2</v>
      </c>
      <c r="V14" s="126">
        <v>200</v>
      </c>
      <c r="W14" s="126">
        <v>0.6855</v>
      </c>
      <c r="X14" s="126">
        <v>2</v>
      </c>
      <c r="Y14" s="126">
        <v>0</v>
      </c>
      <c r="Z14" s="126">
        <v>0.38382</v>
      </c>
      <c r="AA14" s="126">
        <v>2</v>
      </c>
      <c r="AB14" s="126">
        <v>10588.6</v>
      </c>
      <c r="AC14" s="126">
        <v>1.88834</v>
      </c>
      <c r="AD14" s="126">
        <v>1</v>
      </c>
      <c r="AE14" s="126">
        <v>0.33</v>
      </c>
      <c r="AF14" s="126">
        <v>0.38722</v>
      </c>
      <c r="AG14" s="126">
        <v>10</v>
      </c>
      <c r="AH14" s="126">
        <v>10.92</v>
      </c>
      <c r="AI14" s="126">
        <v>10.59294</v>
      </c>
      <c r="AJ14" s="126">
        <v>24</v>
      </c>
      <c r="AK14" s="126">
        <v>18.38</v>
      </c>
      <c r="AL14" s="126">
        <v>2.79145</v>
      </c>
      <c r="AM14" s="126">
        <v>24</v>
      </c>
      <c r="AN14" s="126">
        <v>24.535</v>
      </c>
      <c r="AO14" s="126">
        <v>34.17187</v>
      </c>
      <c r="AP14" s="126">
        <v>4</v>
      </c>
      <c r="AQ14" s="126">
        <v>2.5</v>
      </c>
      <c r="AR14" s="126">
        <v>2.29806</v>
      </c>
      <c r="AS14" s="126">
        <v>45</v>
      </c>
      <c r="AT14" s="126">
        <v>39.3</v>
      </c>
      <c r="AU14" s="126">
        <v>53.18453</v>
      </c>
      <c r="AV14" s="126">
        <v>13</v>
      </c>
      <c r="AW14" s="126">
        <v>13.25</v>
      </c>
      <c r="AX14" s="126">
        <v>10.55114</v>
      </c>
      <c r="AY14" s="126"/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7">
        <f aca="true" t="shared" si="0" ref="BE14:BE26">SUM(C14,I14,O14,U14,AA14,AG14,AM14,AS14,AY14)</f>
        <v>117</v>
      </c>
      <c r="BF14" s="128"/>
      <c r="BG14" s="129">
        <f aca="true" t="shared" si="1" ref="BG14:BG26">SUM(E14,K14,Q14,W14,AC14,AI14,AO14,AU14,BA14)</f>
        <v>128.69009</v>
      </c>
      <c r="BH14" s="128">
        <f>SUM(F14,L14,R14,X14,AD14,AJ14,AP14,AV14,BB14)</f>
        <v>214</v>
      </c>
      <c r="BI14" s="128">
        <v>0</v>
      </c>
      <c r="BJ14" s="129">
        <f>SUM(H14,N14,T14,Z14,AF14,AL14,AR14,AX14,BD14)</f>
        <v>55.699659999999994</v>
      </c>
    </row>
    <row r="15" spans="1:62" s="130" customFormat="1" ht="18">
      <c r="A15" s="124">
        <v>2</v>
      </c>
      <c r="B15" s="125" t="s">
        <v>13</v>
      </c>
      <c r="C15" s="126">
        <v>1</v>
      </c>
      <c r="D15" s="126">
        <v>6885</v>
      </c>
      <c r="E15" s="126">
        <v>2.0655</v>
      </c>
      <c r="F15" s="126">
        <v>3</v>
      </c>
      <c r="G15" s="126">
        <v>8991.428571428572</v>
      </c>
      <c r="H15" s="126">
        <v>2.8323</v>
      </c>
      <c r="I15" s="126">
        <v>9</v>
      </c>
      <c r="J15" s="126">
        <v>10.76509375</v>
      </c>
      <c r="K15" s="126">
        <v>3.44483</v>
      </c>
      <c r="L15" s="126">
        <v>25</v>
      </c>
      <c r="M15" s="126">
        <v>21.21325714285714</v>
      </c>
      <c r="N15" s="126">
        <v>7.42464</v>
      </c>
      <c r="O15" s="126">
        <v>3</v>
      </c>
      <c r="P15" s="126">
        <v>2.5931935483870965</v>
      </c>
      <c r="Q15" s="126">
        <v>1.60778</v>
      </c>
      <c r="R15" s="126">
        <v>1</v>
      </c>
      <c r="S15" s="126">
        <v>1.3143846153846155</v>
      </c>
      <c r="T15" s="126">
        <v>0.85435</v>
      </c>
      <c r="U15" s="126">
        <v>2</v>
      </c>
      <c r="V15" s="126">
        <v>3.7112280701754385</v>
      </c>
      <c r="W15" s="126">
        <v>1.0577</v>
      </c>
      <c r="X15" s="126">
        <v>2</v>
      </c>
      <c r="Y15" s="126">
        <v>6.685450980392157</v>
      </c>
      <c r="Z15" s="126">
        <v>1.70479</v>
      </c>
      <c r="AA15" s="126">
        <v>0</v>
      </c>
      <c r="AB15" s="126">
        <v>0</v>
      </c>
      <c r="AC15" s="126">
        <v>0</v>
      </c>
      <c r="AD15" s="126">
        <v>1</v>
      </c>
      <c r="AE15" s="126">
        <v>3183.6363636363635</v>
      </c>
      <c r="AF15" s="126">
        <v>1.0506</v>
      </c>
      <c r="AG15" s="126">
        <v>1</v>
      </c>
      <c r="AH15" s="126">
        <v>0.04533333333333334</v>
      </c>
      <c r="AI15" s="126">
        <v>0.01428</v>
      </c>
      <c r="AJ15" s="126">
        <v>1</v>
      </c>
      <c r="AK15" s="126">
        <v>2.44675</v>
      </c>
      <c r="AL15" s="126">
        <v>0.78296</v>
      </c>
      <c r="AM15" s="126">
        <v>9</v>
      </c>
      <c r="AN15" s="126">
        <v>12.123729357798165</v>
      </c>
      <c r="AO15" s="126">
        <v>26.42973</v>
      </c>
      <c r="AP15" s="126">
        <v>15</v>
      </c>
      <c r="AQ15" s="126">
        <v>17.07378132118451</v>
      </c>
      <c r="AR15" s="126">
        <v>37.47695</v>
      </c>
      <c r="AS15" s="126">
        <v>38</v>
      </c>
      <c r="AT15" s="126">
        <v>28.057304000000002</v>
      </c>
      <c r="AU15" s="126">
        <v>50.07086</v>
      </c>
      <c r="AV15" s="126">
        <v>29</v>
      </c>
      <c r="AW15" s="126">
        <v>9.754046875</v>
      </c>
      <c r="AX15" s="126">
        <v>24.97036</v>
      </c>
      <c r="AY15" s="126">
        <v>0</v>
      </c>
      <c r="AZ15" s="126">
        <v>0</v>
      </c>
      <c r="BA15" s="126">
        <v>0</v>
      </c>
      <c r="BB15" s="126">
        <v>0</v>
      </c>
      <c r="BC15" s="126">
        <v>0</v>
      </c>
      <c r="BD15" s="126">
        <v>0</v>
      </c>
      <c r="BE15" s="127">
        <f t="shared" si="0"/>
        <v>63</v>
      </c>
      <c r="BF15" s="128"/>
      <c r="BG15" s="129">
        <f t="shared" si="1"/>
        <v>84.69068</v>
      </c>
      <c r="BH15" s="128">
        <f aca="true" t="shared" si="2" ref="BH15:BH26">SUM(F15,L15,R15,X15,AD15,AJ15,AP15,AV15,BB15)</f>
        <v>77</v>
      </c>
      <c r="BI15" s="128"/>
      <c r="BJ15" s="129">
        <f>SUM(H15,N15,T15,Z15,AF15,AL15,AR15,AX15,BD15)</f>
        <v>77.09694999999999</v>
      </c>
    </row>
    <row r="16" spans="1:62" s="130" customFormat="1" ht="18">
      <c r="A16" s="124">
        <v>3</v>
      </c>
      <c r="B16" s="125" t="s">
        <v>5</v>
      </c>
      <c r="C16" s="126">
        <v>46</v>
      </c>
      <c r="D16" s="126">
        <v>22255.753846153846</v>
      </c>
      <c r="E16" s="126">
        <v>7.23312</v>
      </c>
      <c r="F16" s="126">
        <v>8</v>
      </c>
      <c r="G16" s="126">
        <v>7617.015384615384</v>
      </c>
      <c r="H16" s="126">
        <v>2.47553</v>
      </c>
      <c r="I16" s="126">
        <v>19</v>
      </c>
      <c r="J16" s="126">
        <v>59839.411764705874</v>
      </c>
      <c r="K16" s="126">
        <v>14.24178</v>
      </c>
      <c r="L16" s="126">
        <v>22</v>
      </c>
      <c r="M16" s="126">
        <v>24749.11764705882</v>
      </c>
      <c r="N16" s="126">
        <v>5.89029</v>
      </c>
      <c r="O16" s="126">
        <v>14</v>
      </c>
      <c r="P16" s="126">
        <v>23.400758064516126</v>
      </c>
      <c r="Q16" s="126">
        <v>14.50847</v>
      </c>
      <c r="R16" s="126">
        <v>7</v>
      </c>
      <c r="S16" s="126">
        <v>6.222725806451613</v>
      </c>
      <c r="T16" s="126">
        <v>3.85809</v>
      </c>
      <c r="U16" s="126">
        <v>5</v>
      </c>
      <c r="V16" s="126">
        <v>17.072185185185187</v>
      </c>
      <c r="W16" s="126">
        <v>4.60949</v>
      </c>
      <c r="X16" s="126">
        <v>0</v>
      </c>
      <c r="Y16" s="126">
        <v>0</v>
      </c>
      <c r="Z16" s="126">
        <v>0</v>
      </c>
      <c r="AA16" s="126">
        <v>6</v>
      </c>
      <c r="AB16" s="126">
        <v>18663.079365079364</v>
      </c>
      <c r="AC16" s="126">
        <v>5.87887</v>
      </c>
      <c r="AD16" s="126">
        <v>3</v>
      </c>
      <c r="AE16" s="126">
        <v>10589.587301587302</v>
      </c>
      <c r="AF16" s="126">
        <v>3.33572</v>
      </c>
      <c r="AG16" s="126">
        <v>34</v>
      </c>
      <c r="AH16" s="126">
        <v>345.50362499999994</v>
      </c>
      <c r="AI16" s="126">
        <v>110.56116</v>
      </c>
      <c r="AJ16" s="126">
        <v>2</v>
      </c>
      <c r="AK16" s="126">
        <v>0.7770625</v>
      </c>
      <c r="AL16" s="126">
        <v>0.24866</v>
      </c>
      <c r="AM16" s="126">
        <v>70</v>
      </c>
      <c r="AN16" s="126">
        <v>36.6415745614035</v>
      </c>
      <c r="AO16" s="126">
        <v>83.54279</v>
      </c>
      <c r="AP16" s="126">
        <v>38</v>
      </c>
      <c r="AQ16" s="126">
        <v>38.18331140350877</v>
      </c>
      <c r="AR16" s="126">
        <v>87.05795</v>
      </c>
      <c r="AS16" s="126">
        <v>66</v>
      </c>
      <c r="AT16" s="126">
        <v>127.4445625</v>
      </c>
      <c r="AU16" s="126">
        <v>61.17339</v>
      </c>
      <c r="AV16" s="126">
        <v>24</v>
      </c>
      <c r="AW16" s="126">
        <v>35.85547916666667</v>
      </c>
      <c r="AX16" s="126">
        <v>17.21063</v>
      </c>
      <c r="AY16" s="126">
        <v>0</v>
      </c>
      <c r="AZ16" s="126">
        <v>0</v>
      </c>
      <c r="BA16" s="126">
        <v>0</v>
      </c>
      <c r="BB16" s="126">
        <v>0</v>
      </c>
      <c r="BC16" s="126">
        <v>0</v>
      </c>
      <c r="BD16" s="126">
        <v>0</v>
      </c>
      <c r="BE16" s="127">
        <f t="shared" si="0"/>
        <v>260</v>
      </c>
      <c r="BF16" s="128"/>
      <c r="BG16" s="174">
        <f t="shared" si="1"/>
        <v>301.74907</v>
      </c>
      <c r="BH16" s="128">
        <f t="shared" si="2"/>
        <v>104</v>
      </c>
      <c r="BI16" s="128"/>
      <c r="BJ16" s="129">
        <f>SUM(H16,N16,T16,Z16,AF16,AL16,AR16,AX16,BD16)</f>
        <v>120.07687</v>
      </c>
    </row>
    <row r="17" spans="1:62" s="130" customFormat="1" ht="18">
      <c r="A17" s="124">
        <v>4</v>
      </c>
      <c r="B17" s="125" t="s">
        <v>9</v>
      </c>
      <c r="C17" s="126">
        <v>20</v>
      </c>
      <c r="D17" s="126">
        <v>91278</v>
      </c>
      <c r="E17" s="126">
        <v>24.6451</v>
      </c>
      <c r="F17" s="126">
        <v>10</v>
      </c>
      <c r="G17" s="126">
        <v>3.288</v>
      </c>
      <c r="H17" s="126">
        <v>8.44783</v>
      </c>
      <c r="I17" s="126">
        <v>15</v>
      </c>
      <c r="J17" s="126">
        <v>31.2842</v>
      </c>
      <c r="K17" s="126">
        <v>7.82106</v>
      </c>
      <c r="L17" s="126">
        <v>19</v>
      </c>
      <c r="M17" s="126">
        <v>21.6154</v>
      </c>
      <c r="N17" s="126">
        <v>5.40384</v>
      </c>
      <c r="O17" s="126">
        <v>2</v>
      </c>
      <c r="P17" s="126">
        <v>3.28834</v>
      </c>
      <c r="Q17" s="126">
        <v>2.03877</v>
      </c>
      <c r="R17" s="126">
        <v>4</v>
      </c>
      <c r="S17" s="126">
        <v>4.75603</v>
      </c>
      <c r="T17" s="126">
        <v>2.94874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4</v>
      </c>
      <c r="AB17" s="126">
        <v>1161.75</v>
      </c>
      <c r="AC17" s="126">
        <v>0.37176</v>
      </c>
      <c r="AD17" s="167">
        <v>0</v>
      </c>
      <c r="AE17" s="126">
        <v>0</v>
      </c>
      <c r="AF17" s="126">
        <v>0</v>
      </c>
      <c r="AG17" s="126">
        <v>5</v>
      </c>
      <c r="AH17" s="126">
        <v>9.5927</v>
      </c>
      <c r="AI17" s="126">
        <v>2.97375</v>
      </c>
      <c r="AJ17" s="126">
        <v>3</v>
      </c>
      <c r="AK17" s="126">
        <v>0.24068</v>
      </c>
      <c r="AL17" s="126">
        <v>0.07461</v>
      </c>
      <c r="AM17" s="126">
        <v>25</v>
      </c>
      <c r="AN17" s="126">
        <v>8.0725</v>
      </c>
      <c r="AO17" s="126">
        <v>18.1631</v>
      </c>
      <c r="AP17" s="126">
        <v>16</v>
      </c>
      <c r="AQ17" s="126">
        <v>6.81</v>
      </c>
      <c r="AR17" s="126">
        <v>15.325</v>
      </c>
      <c r="AS17" s="126">
        <v>70</v>
      </c>
      <c r="AT17" s="126">
        <v>76.7</v>
      </c>
      <c r="AU17" s="126">
        <v>75.329</v>
      </c>
      <c r="AV17" s="126">
        <v>60</v>
      </c>
      <c r="AW17" s="126">
        <v>59.6</v>
      </c>
      <c r="AX17" s="126">
        <v>52.056</v>
      </c>
      <c r="AY17" s="126">
        <v>0</v>
      </c>
      <c r="AZ17" s="126">
        <v>0</v>
      </c>
      <c r="BA17" s="126">
        <v>0</v>
      </c>
      <c r="BB17" s="126">
        <v>0</v>
      </c>
      <c r="BC17" s="126">
        <v>0</v>
      </c>
      <c r="BD17" s="126">
        <v>0</v>
      </c>
      <c r="BE17" s="127">
        <f t="shared" si="0"/>
        <v>141</v>
      </c>
      <c r="BF17" s="128"/>
      <c r="BG17" s="129">
        <f t="shared" si="1"/>
        <v>131.34253999999999</v>
      </c>
      <c r="BH17" s="128">
        <f t="shared" si="2"/>
        <v>112</v>
      </c>
      <c r="BI17" s="128"/>
      <c r="BJ17" s="129">
        <f>SUM(H17,N17,T17,Z17,AF17,AL17,AR17,AX17,BD17)</f>
        <v>84.25601999999999</v>
      </c>
    </row>
    <row r="18" spans="1:62" s="130" customFormat="1" ht="18">
      <c r="A18" s="124">
        <v>5</v>
      </c>
      <c r="B18" s="125" t="s">
        <v>11</v>
      </c>
      <c r="C18" s="126">
        <v>11</v>
      </c>
      <c r="D18" s="126">
        <v>22061.11</v>
      </c>
      <c r="E18" s="126">
        <v>9.38367</v>
      </c>
      <c r="F18" s="126">
        <v>5</v>
      </c>
      <c r="G18" s="126">
        <v>5115</v>
      </c>
      <c r="H18" s="126">
        <v>2.7091</v>
      </c>
      <c r="I18" s="126">
        <v>3</v>
      </c>
      <c r="J18" s="126">
        <v>19.76</v>
      </c>
      <c r="K18" s="156">
        <v>3.6292</v>
      </c>
      <c r="L18" s="126">
        <v>0</v>
      </c>
      <c r="M18" s="126">
        <v>0</v>
      </c>
      <c r="N18" s="156">
        <v>0</v>
      </c>
      <c r="O18" s="127">
        <v>5</v>
      </c>
      <c r="P18" s="127">
        <v>6.675</v>
      </c>
      <c r="Q18" s="156">
        <v>4.57311</v>
      </c>
      <c r="R18" s="127">
        <v>3</v>
      </c>
      <c r="S18" s="127">
        <v>4.3</v>
      </c>
      <c r="T18" s="156">
        <v>1.65572</v>
      </c>
      <c r="U18" s="126">
        <v>3</v>
      </c>
      <c r="V18" s="126">
        <v>2272</v>
      </c>
      <c r="W18" s="126">
        <v>3.34138</v>
      </c>
      <c r="X18" s="126">
        <v>0</v>
      </c>
      <c r="Y18" s="126">
        <v>0</v>
      </c>
      <c r="Z18" s="126">
        <v>0</v>
      </c>
      <c r="AA18" s="126">
        <v>4</v>
      </c>
      <c r="AB18" s="126">
        <v>1161.75</v>
      </c>
      <c r="AC18" s="126">
        <v>0.37176</v>
      </c>
      <c r="AD18" s="126">
        <v>0</v>
      </c>
      <c r="AE18" s="126">
        <v>0</v>
      </c>
      <c r="AF18" s="126">
        <v>0</v>
      </c>
      <c r="AG18" s="126">
        <v>5</v>
      </c>
      <c r="AH18" s="126">
        <v>12.552</v>
      </c>
      <c r="AI18" s="126">
        <v>3.8911</v>
      </c>
      <c r="AJ18" s="126">
        <v>3</v>
      </c>
      <c r="AK18" s="126">
        <v>0.2406</v>
      </c>
      <c r="AL18" s="126">
        <v>0.07461</v>
      </c>
      <c r="AM18" s="126">
        <v>39</v>
      </c>
      <c r="AN18" s="126">
        <v>26.093</v>
      </c>
      <c r="AO18" s="126">
        <v>51.73298</v>
      </c>
      <c r="AP18" s="126">
        <v>32</v>
      </c>
      <c r="AQ18" s="126">
        <v>7.236</v>
      </c>
      <c r="AR18" s="126">
        <v>20.31188</v>
      </c>
      <c r="AS18" s="126">
        <v>123</v>
      </c>
      <c r="AT18" s="157">
        <v>201.51399999999998</v>
      </c>
      <c r="AU18" s="126">
        <v>137.82964</v>
      </c>
      <c r="AV18" s="126">
        <v>28</v>
      </c>
      <c r="AW18" s="157">
        <v>29.155</v>
      </c>
      <c r="AX18" s="126">
        <v>19.7084</v>
      </c>
      <c r="AY18" s="126">
        <v>0</v>
      </c>
      <c r="AZ18" s="126">
        <v>0</v>
      </c>
      <c r="BA18" s="126">
        <v>0</v>
      </c>
      <c r="BB18" s="126">
        <v>0</v>
      </c>
      <c r="BC18" s="126">
        <v>0</v>
      </c>
      <c r="BD18" s="126">
        <v>0</v>
      </c>
      <c r="BE18" s="127">
        <f t="shared" si="0"/>
        <v>193</v>
      </c>
      <c r="BF18" s="128"/>
      <c r="BG18" s="129">
        <f t="shared" si="1"/>
        <v>214.75284</v>
      </c>
      <c r="BH18" s="128">
        <f t="shared" si="2"/>
        <v>71</v>
      </c>
      <c r="BI18" s="128"/>
      <c r="BJ18" s="129">
        <f aca="true" t="shared" si="3" ref="BJ18:BJ26">SUM(H18,N18,T18,Z18,AF18,AL18,AR18,AX18,BD18)</f>
        <v>44.45971</v>
      </c>
    </row>
    <row r="19" spans="1:62" s="171" customFormat="1" ht="18">
      <c r="A19" s="165">
        <v>6</v>
      </c>
      <c r="B19" s="166" t="s">
        <v>1</v>
      </c>
      <c r="C19" s="167">
        <v>8</v>
      </c>
      <c r="D19" s="167">
        <v>21777</v>
      </c>
      <c r="E19" s="167">
        <v>7.53253</v>
      </c>
      <c r="F19" s="167">
        <v>8</v>
      </c>
      <c r="G19" s="167">
        <v>11310</v>
      </c>
      <c r="H19" s="167">
        <v>6.15175</v>
      </c>
      <c r="I19" s="167">
        <v>27</v>
      </c>
      <c r="J19" s="167">
        <v>14.02</v>
      </c>
      <c r="K19" s="167">
        <v>12.247901</v>
      </c>
      <c r="L19" s="167">
        <v>40</v>
      </c>
      <c r="M19" s="167">
        <v>46.05</v>
      </c>
      <c r="N19" s="167">
        <v>13.74922</v>
      </c>
      <c r="O19" s="167">
        <v>8</v>
      </c>
      <c r="P19" s="167">
        <v>10.77</v>
      </c>
      <c r="Q19" s="167">
        <v>6.15678</v>
      </c>
      <c r="R19" s="167">
        <v>11</v>
      </c>
      <c r="S19" s="167">
        <v>13.31</v>
      </c>
      <c r="T19" s="167">
        <v>4.5498</v>
      </c>
      <c r="U19" s="167">
        <v>0</v>
      </c>
      <c r="V19" s="167">
        <v>0</v>
      </c>
      <c r="W19" s="167">
        <v>0</v>
      </c>
      <c r="X19" s="167">
        <v>1</v>
      </c>
      <c r="Y19" s="167">
        <v>54</v>
      </c>
      <c r="Z19" s="167">
        <v>1.0164</v>
      </c>
      <c r="AA19" s="167">
        <v>4</v>
      </c>
      <c r="AB19" s="167">
        <v>1755</v>
      </c>
      <c r="AC19" s="167">
        <v>0.46804</v>
      </c>
      <c r="AD19" s="167">
        <v>3</v>
      </c>
      <c r="AE19" s="167">
        <v>2606</v>
      </c>
      <c r="AF19" s="167">
        <v>2.40355</v>
      </c>
      <c r="AG19" s="167">
        <v>10</v>
      </c>
      <c r="AH19" s="167">
        <v>2.532</v>
      </c>
      <c r="AI19" s="167">
        <v>4.79205</v>
      </c>
      <c r="AJ19" s="167">
        <v>14</v>
      </c>
      <c r="AK19" s="167">
        <v>30.0117</v>
      </c>
      <c r="AL19" s="167">
        <v>6.63868</v>
      </c>
      <c r="AM19" s="167">
        <v>20</v>
      </c>
      <c r="AN19" s="167">
        <v>28.243</v>
      </c>
      <c r="AO19" s="167">
        <v>10.78688</v>
      </c>
      <c r="AP19" s="167">
        <v>11</v>
      </c>
      <c r="AQ19" s="167">
        <v>4.748</v>
      </c>
      <c r="AR19" s="167">
        <v>4.98502</v>
      </c>
      <c r="AS19" s="167">
        <v>71</v>
      </c>
      <c r="AT19" s="167">
        <v>61.766</v>
      </c>
      <c r="AU19" s="167">
        <v>55.31056</v>
      </c>
      <c r="AV19" s="167">
        <v>36</v>
      </c>
      <c r="AW19" s="167">
        <v>22.755</v>
      </c>
      <c r="AX19" s="167">
        <v>13.10969</v>
      </c>
      <c r="AY19" s="168">
        <v>0</v>
      </c>
      <c r="AZ19" s="168">
        <v>0</v>
      </c>
      <c r="BA19" s="168">
        <v>0</v>
      </c>
      <c r="BB19" s="168">
        <v>0</v>
      </c>
      <c r="BC19" s="168">
        <v>0</v>
      </c>
      <c r="BD19" s="168">
        <v>0</v>
      </c>
      <c r="BE19" s="127">
        <f t="shared" si="0"/>
        <v>148</v>
      </c>
      <c r="BF19" s="169"/>
      <c r="BG19" s="170">
        <f t="shared" si="1"/>
        <v>97.294741</v>
      </c>
      <c r="BH19" s="128">
        <f t="shared" si="2"/>
        <v>124</v>
      </c>
      <c r="BI19" s="169"/>
      <c r="BJ19" s="170">
        <f t="shared" si="3"/>
        <v>52.60411</v>
      </c>
    </row>
    <row r="20" spans="1:62" s="130" customFormat="1" ht="18">
      <c r="A20" s="124">
        <v>7</v>
      </c>
      <c r="B20" s="125" t="s">
        <v>10</v>
      </c>
      <c r="C20" s="126">
        <v>14</v>
      </c>
      <c r="D20" s="126">
        <v>26805</v>
      </c>
      <c r="E20" s="126">
        <v>11.7017</v>
      </c>
      <c r="F20" s="126">
        <v>9</v>
      </c>
      <c r="G20" s="126">
        <v>22200</v>
      </c>
      <c r="H20" s="126">
        <v>8.8227</v>
      </c>
      <c r="I20" s="126">
        <v>15</v>
      </c>
      <c r="J20" s="126">
        <v>45.3</v>
      </c>
      <c r="K20" s="126">
        <v>8.24081</v>
      </c>
      <c r="L20" s="126">
        <v>18</v>
      </c>
      <c r="M20" s="126">
        <v>61.5</v>
      </c>
      <c r="N20" s="126">
        <v>5.76317</v>
      </c>
      <c r="O20" s="126">
        <v>6</v>
      </c>
      <c r="P20" s="126">
        <v>11.9</v>
      </c>
      <c r="Q20" s="126">
        <v>8.31204</v>
      </c>
      <c r="R20" s="126">
        <v>2</v>
      </c>
      <c r="S20" s="126">
        <v>0.7</v>
      </c>
      <c r="T20" s="126">
        <v>0.5719</v>
      </c>
      <c r="U20" s="126">
        <v>16</v>
      </c>
      <c r="V20" s="126">
        <v>60</v>
      </c>
      <c r="W20" s="126">
        <v>10.28</v>
      </c>
      <c r="X20" s="126">
        <v>6</v>
      </c>
      <c r="Y20" s="126">
        <v>15</v>
      </c>
      <c r="Z20" s="126">
        <v>7.14498</v>
      </c>
      <c r="AA20" s="126">
        <v>2</v>
      </c>
      <c r="AB20" s="126">
        <v>25826</v>
      </c>
      <c r="AC20" s="126">
        <v>9.43172</v>
      </c>
      <c r="AD20" s="126">
        <v>3</v>
      </c>
      <c r="AE20" s="126">
        <v>500</v>
      </c>
      <c r="AF20" s="126">
        <v>0</v>
      </c>
      <c r="AG20" s="126">
        <v>16</v>
      </c>
      <c r="AH20" s="126">
        <v>74</v>
      </c>
      <c r="AI20" s="126">
        <v>25.39315</v>
      </c>
      <c r="AJ20" s="126">
        <v>4</v>
      </c>
      <c r="AK20" s="126">
        <v>3.2</v>
      </c>
      <c r="AL20" s="126">
        <v>2.44411</v>
      </c>
      <c r="AM20" s="126">
        <v>48</v>
      </c>
      <c r="AN20" s="126">
        <v>34.2</v>
      </c>
      <c r="AO20" s="126">
        <v>77.71473</v>
      </c>
      <c r="AP20" s="126">
        <v>52</v>
      </c>
      <c r="AQ20" s="126">
        <v>13</v>
      </c>
      <c r="AR20" s="126">
        <v>27.25393</v>
      </c>
      <c r="AS20" s="126">
        <v>97</v>
      </c>
      <c r="AT20" s="126">
        <v>126</v>
      </c>
      <c r="AU20" s="126">
        <v>100.122</v>
      </c>
      <c r="AV20" s="126">
        <v>16</v>
      </c>
      <c r="AW20" s="126">
        <v>5.4</v>
      </c>
      <c r="AX20" s="126">
        <v>6.72395</v>
      </c>
      <c r="AY20" s="126">
        <v>0</v>
      </c>
      <c r="AZ20" s="126">
        <v>0</v>
      </c>
      <c r="BA20" s="126">
        <v>0</v>
      </c>
      <c r="BB20" s="126">
        <v>0</v>
      </c>
      <c r="BC20" s="126">
        <v>0</v>
      </c>
      <c r="BD20" s="126">
        <v>0</v>
      </c>
      <c r="BE20" s="127">
        <f t="shared" si="0"/>
        <v>214</v>
      </c>
      <c r="BF20" s="128"/>
      <c r="BG20" s="129">
        <f t="shared" si="1"/>
        <v>251.19615</v>
      </c>
      <c r="BH20" s="128">
        <f t="shared" si="2"/>
        <v>110</v>
      </c>
      <c r="BI20" s="128"/>
      <c r="BJ20" s="129">
        <f t="shared" si="3"/>
        <v>58.72474</v>
      </c>
    </row>
    <row r="21" spans="1:62" s="130" customFormat="1" ht="18">
      <c r="A21" s="124">
        <v>8</v>
      </c>
      <c r="B21" s="125" t="s">
        <v>6</v>
      </c>
      <c r="C21" s="126">
        <v>3</v>
      </c>
      <c r="D21" s="126">
        <v>11080</v>
      </c>
      <c r="E21" s="126">
        <v>3.05647</v>
      </c>
      <c r="F21" s="126">
        <v>6</v>
      </c>
      <c r="G21" s="126">
        <v>7216</v>
      </c>
      <c r="H21" s="126">
        <v>2.14079</v>
      </c>
      <c r="I21" s="126">
        <v>24</v>
      </c>
      <c r="J21" s="126">
        <v>21.34</v>
      </c>
      <c r="K21" s="126">
        <v>5.9009</v>
      </c>
      <c r="L21" s="126">
        <v>48</v>
      </c>
      <c r="M21" s="126">
        <v>45.35</v>
      </c>
      <c r="N21" s="126">
        <v>9.9168</v>
      </c>
      <c r="O21" s="126">
        <v>30</v>
      </c>
      <c r="P21" s="126">
        <v>44.6</v>
      </c>
      <c r="Q21" s="126">
        <v>26.04175</v>
      </c>
      <c r="R21" s="126">
        <v>7</v>
      </c>
      <c r="S21" s="126">
        <v>9.75</v>
      </c>
      <c r="T21" s="126">
        <v>4.58804</v>
      </c>
      <c r="U21" s="126">
        <v>5</v>
      </c>
      <c r="V21" s="126">
        <v>6.5</v>
      </c>
      <c r="W21" s="126">
        <v>6.93066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3</v>
      </c>
      <c r="AH21" s="126">
        <v>6.5</v>
      </c>
      <c r="AI21" s="126">
        <v>2.8914</v>
      </c>
      <c r="AJ21" s="126">
        <v>0</v>
      </c>
      <c r="AK21" s="126">
        <v>0</v>
      </c>
      <c r="AL21" s="126">
        <v>0</v>
      </c>
      <c r="AM21" s="126">
        <v>13</v>
      </c>
      <c r="AN21" s="126">
        <v>6.8</v>
      </c>
      <c r="AO21" s="126">
        <v>15.9256</v>
      </c>
      <c r="AP21" s="126">
        <v>15</v>
      </c>
      <c r="AQ21" s="126">
        <v>13.79</v>
      </c>
      <c r="AR21" s="126">
        <v>28.82239</v>
      </c>
      <c r="AS21" s="126">
        <v>30</v>
      </c>
      <c r="AT21" s="126">
        <v>31.285</v>
      </c>
      <c r="AU21" s="126">
        <v>24.42421</v>
      </c>
      <c r="AV21" s="126">
        <v>14</v>
      </c>
      <c r="AW21" s="126">
        <v>17.85</v>
      </c>
      <c r="AX21" s="126">
        <v>15.69181</v>
      </c>
      <c r="AY21" s="126">
        <v>0</v>
      </c>
      <c r="AZ21" s="126">
        <v>0</v>
      </c>
      <c r="BA21" s="126">
        <v>0</v>
      </c>
      <c r="BB21" s="126">
        <v>0</v>
      </c>
      <c r="BC21" s="126">
        <v>0</v>
      </c>
      <c r="BD21" s="126">
        <v>0</v>
      </c>
      <c r="BE21" s="127">
        <f t="shared" si="0"/>
        <v>108</v>
      </c>
      <c r="BF21" s="128"/>
      <c r="BG21" s="129">
        <f t="shared" si="1"/>
        <v>85.17099</v>
      </c>
      <c r="BH21" s="128">
        <f t="shared" si="2"/>
        <v>90</v>
      </c>
      <c r="BI21" s="128"/>
      <c r="BJ21" s="129">
        <f t="shared" si="3"/>
        <v>61.15983</v>
      </c>
    </row>
    <row r="22" spans="1:62" s="130" customFormat="1" ht="18">
      <c r="A22" s="124">
        <v>9</v>
      </c>
      <c r="B22" s="125" t="s">
        <v>7</v>
      </c>
      <c r="C22" s="126">
        <v>0</v>
      </c>
      <c r="D22" s="126">
        <v>0</v>
      </c>
      <c r="E22" s="126">
        <v>0</v>
      </c>
      <c r="F22" s="126">
        <v>1</v>
      </c>
      <c r="G22" s="126">
        <v>560</v>
      </c>
      <c r="H22" s="126">
        <v>0.19516</v>
      </c>
      <c r="I22" s="126">
        <v>1</v>
      </c>
      <c r="J22" s="126">
        <v>15</v>
      </c>
      <c r="K22" s="126">
        <v>4.13117</v>
      </c>
      <c r="L22" s="126">
        <v>3</v>
      </c>
      <c r="M22" s="126">
        <v>37.82</v>
      </c>
      <c r="N22" s="126">
        <v>11.26622</v>
      </c>
      <c r="O22" s="126">
        <v>51</v>
      </c>
      <c r="P22" s="126">
        <v>53.06</v>
      </c>
      <c r="Q22" s="126">
        <v>43.15463</v>
      </c>
      <c r="R22" s="126">
        <v>17</v>
      </c>
      <c r="S22" s="126">
        <v>17.88</v>
      </c>
      <c r="T22" s="126">
        <v>15.12006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1</v>
      </c>
      <c r="AB22" s="126">
        <v>22952.43</v>
      </c>
      <c r="AC22" s="126">
        <v>8.03335</v>
      </c>
      <c r="AD22" s="126">
        <v>3</v>
      </c>
      <c r="AE22" s="126">
        <v>12430.77</v>
      </c>
      <c r="AF22" s="126">
        <v>4.35077</v>
      </c>
      <c r="AG22" s="126">
        <v>2</v>
      </c>
      <c r="AH22" s="126">
        <v>3.08</v>
      </c>
      <c r="AI22" s="126">
        <v>1.6012</v>
      </c>
      <c r="AJ22" s="126">
        <v>1</v>
      </c>
      <c r="AK22" s="126">
        <v>1.62</v>
      </c>
      <c r="AL22" s="126">
        <v>1.5386</v>
      </c>
      <c r="AM22" s="126">
        <v>12</v>
      </c>
      <c r="AN22" s="126">
        <v>14.91</v>
      </c>
      <c r="AO22" s="126">
        <v>17.2619</v>
      </c>
      <c r="AP22" s="126">
        <v>13</v>
      </c>
      <c r="AQ22" s="126">
        <v>15.71</v>
      </c>
      <c r="AR22" s="126">
        <v>26.71061</v>
      </c>
      <c r="AS22" s="126">
        <v>13</v>
      </c>
      <c r="AT22" s="126">
        <v>10.19</v>
      </c>
      <c r="AU22" s="126">
        <v>10.26734</v>
      </c>
      <c r="AV22" s="126">
        <v>21</v>
      </c>
      <c r="AW22" s="126">
        <v>10.19</v>
      </c>
      <c r="AX22" s="126">
        <v>15.37218</v>
      </c>
      <c r="AY22" s="126">
        <v>0</v>
      </c>
      <c r="AZ22" s="126">
        <v>0</v>
      </c>
      <c r="BA22" s="126">
        <v>0</v>
      </c>
      <c r="BB22" s="126">
        <v>0</v>
      </c>
      <c r="BC22" s="126">
        <v>0</v>
      </c>
      <c r="BD22" s="126">
        <v>0</v>
      </c>
      <c r="BE22" s="127">
        <f t="shared" si="0"/>
        <v>80</v>
      </c>
      <c r="BF22" s="128"/>
      <c r="BG22" s="129">
        <f t="shared" si="1"/>
        <v>84.44959</v>
      </c>
      <c r="BH22" s="128">
        <f t="shared" si="2"/>
        <v>59</v>
      </c>
      <c r="BI22" s="128"/>
      <c r="BJ22" s="129">
        <f t="shared" si="3"/>
        <v>74.5536</v>
      </c>
    </row>
    <row r="23" spans="1:62" s="130" customFormat="1" ht="18">
      <c r="A23" s="124">
        <v>10</v>
      </c>
      <c r="B23" s="125" t="s">
        <v>0</v>
      </c>
      <c r="C23" s="126">
        <v>0</v>
      </c>
      <c r="D23" s="126">
        <v>0</v>
      </c>
      <c r="E23" s="126">
        <v>0</v>
      </c>
      <c r="F23" s="126">
        <v>2</v>
      </c>
      <c r="G23" s="126">
        <v>8529</v>
      </c>
      <c r="H23" s="126">
        <v>4.35315</v>
      </c>
      <c r="I23" s="126">
        <v>22</v>
      </c>
      <c r="J23" s="126">
        <v>9.1</v>
      </c>
      <c r="K23" s="126">
        <v>4.52592</v>
      </c>
      <c r="L23" s="126">
        <v>122</v>
      </c>
      <c r="M23" s="126">
        <v>46</v>
      </c>
      <c r="N23" s="126">
        <v>43.2855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2</v>
      </c>
      <c r="AE23" s="126">
        <v>3802</v>
      </c>
      <c r="AF23" s="126">
        <v>0.88097</v>
      </c>
      <c r="AG23" s="126">
        <v>1</v>
      </c>
      <c r="AH23" s="126">
        <v>2</v>
      </c>
      <c r="AI23" s="126">
        <v>0.1656</v>
      </c>
      <c r="AJ23" s="126">
        <v>3</v>
      </c>
      <c r="AK23" s="126">
        <v>3.5</v>
      </c>
      <c r="AL23" s="126">
        <v>0.5329</v>
      </c>
      <c r="AM23" s="126">
        <v>10</v>
      </c>
      <c r="AN23" s="126">
        <v>11.2</v>
      </c>
      <c r="AO23" s="126">
        <v>9.84992</v>
      </c>
      <c r="AP23" s="126">
        <v>7</v>
      </c>
      <c r="AQ23" s="126">
        <v>9</v>
      </c>
      <c r="AR23" s="126">
        <v>4.60954</v>
      </c>
      <c r="AS23" s="126">
        <v>82</v>
      </c>
      <c r="AT23" s="126">
        <v>112</v>
      </c>
      <c r="AU23" s="126">
        <v>92.53882</v>
      </c>
      <c r="AV23" s="126">
        <v>70</v>
      </c>
      <c r="AW23" s="126">
        <v>90</v>
      </c>
      <c r="AX23" s="126">
        <v>119.20058</v>
      </c>
      <c r="AY23" s="126">
        <v>0</v>
      </c>
      <c r="AZ23" s="126">
        <v>0</v>
      </c>
      <c r="BA23" s="126">
        <v>0</v>
      </c>
      <c r="BB23" s="126"/>
      <c r="BC23" s="126">
        <v>0</v>
      </c>
      <c r="BD23" s="126">
        <v>0</v>
      </c>
      <c r="BE23" s="127">
        <f t="shared" si="0"/>
        <v>115</v>
      </c>
      <c r="BF23" s="128"/>
      <c r="BG23" s="129">
        <f t="shared" si="1"/>
        <v>107.08026</v>
      </c>
      <c r="BH23" s="128">
        <f t="shared" si="2"/>
        <v>206</v>
      </c>
      <c r="BI23" s="128"/>
      <c r="BJ23" s="129">
        <f t="shared" si="3"/>
        <v>172.86264</v>
      </c>
    </row>
    <row r="24" spans="1:62" s="130" customFormat="1" ht="18">
      <c r="A24" s="124">
        <v>11</v>
      </c>
      <c r="B24" s="125" t="s">
        <v>8</v>
      </c>
      <c r="C24" s="126">
        <v>1</v>
      </c>
      <c r="D24" s="126">
        <v>1069</v>
      </c>
      <c r="E24" s="126">
        <v>0.77588</v>
      </c>
      <c r="F24" s="126">
        <v>0</v>
      </c>
      <c r="G24" s="126">
        <v>0</v>
      </c>
      <c r="H24" s="126">
        <v>0</v>
      </c>
      <c r="I24" s="126">
        <v>3</v>
      </c>
      <c r="J24" s="126">
        <v>42.615</v>
      </c>
      <c r="K24" s="126">
        <v>5.961</v>
      </c>
      <c r="L24" s="126">
        <v>1</v>
      </c>
      <c r="M24" s="126">
        <v>187.5</v>
      </c>
      <c r="N24" s="126">
        <v>3.28935</v>
      </c>
      <c r="O24" s="126">
        <v>56</v>
      </c>
      <c r="P24" s="126">
        <v>95.5</v>
      </c>
      <c r="Q24" s="126">
        <v>45.97571</v>
      </c>
      <c r="R24" s="126">
        <v>11</v>
      </c>
      <c r="S24" s="126">
        <v>5.25</v>
      </c>
      <c r="T24" s="126">
        <v>3.51029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16</v>
      </c>
      <c r="AN24" s="126">
        <v>3.873</v>
      </c>
      <c r="AO24" s="126">
        <v>23.91835</v>
      </c>
      <c r="AP24" s="126">
        <v>9</v>
      </c>
      <c r="AQ24" s="126">
        <v>0.65</v>
      </c>
      <c r="AR24" s="126">
        <v>11.14978</v>
      </c>
      <c r="AS24" s="126">
        <v>64</v>
      </c>
      <c r="AT24" s="126">
        <v>108</v>
      </c>
      <c r="AU24" s="126">
        <v>75.47639</v>
      </c>
      <c r="AV24" s="126">
        <v>1</v>
      </c>
      <c r="AW24" s="126">
        <v>0</v>
      </c>
      <c r="AX24" s="126">
        <v>0.40785</v>
      </c>
      <c r="AY24" s="126"/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7">
        <f t="shared" si="0"/>
        <v>140</v>
      </c>
      <c r="BF24" s="128"/>
      <c r="BG24" s="129">
        <f t="shared" si="1"/>
        <v>152.10733</v>
      </c>
      <c r="BH24" s="128">
        <f t="shared" si="2"/>
        <v>22</v>
      </c>
      <c r="BI24" s="128"/>
      <c r="BJ24" s="129">
        <f t="shared" si="3"/>
        <v>18.35727</v>
      </c>
    </row>
    <row r="25" spans="1:63" s="130" customFormat="1" ht="18">
      <c r="A25" s="124">
        <v>12</v>
      </c>
      <c r="B25" s="125" t="s">
        <v>4</v>
      </c>
      <c r="C25" s="126">
        <v>4</v>
      </c>
      <c r="D25" s="126">
        <v>11341.8</v>
      </c>
      <c r="E25" s="126">
        <v>3.79746</v>
      </c>
      <c r="F25" s="126">
        <v>2</v>
      </c>
      <c r="G25" s="126">
        <v>1887.14</v>
      </c>
      <c r="H25" s="126">
        <v>0.574</v>
      </c>
      <c r="I25" s="178">
        <v>4</v>
      </c>
      <c r="J25" s="179">
        <v>2</v>
      </c>
      <c r="K25" s="178">
        <v>0.5106</v>
      </c>
      <c r="L25" s="178">
        <v>81</v>
      </c>
      <c r="M25" s="178">
        <f>SUM(M12:M24)</f>
        <v>25326.166304201673</v>
      </c>
      <c r="N25" s="178">
        <v>43.45357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1</v>
      </c>
      <c r="Y25" s="126">
        <v>3</v>
      </c>
      <c r="Z25" s="126">
        <v>8.29835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10</v>
      </c>
      <c r="AH25" s="126">
        <v>7.542</v>
      </c>
      <c r="AI25" s="126">
        <v>5.2447</v>
      </c>
      <c r="AJ25" s="126">
        <v>4</v>
      </c>
      <c r="AK25" s="126">
        <v>5.3</v>
      </c>
      <c r="AL25" s="126">
        <v>3.97616</v>
      </c>
      <c r="AM25" s="126">
        <v>7</v>
      </c>
      <c r="AN25" s="126">
        <v>23</v>
      </c>
      <c r="AO25" s="126">
        <v>21.94658</v>
      </c>
      <c r="AP25" s="126">
        <v>0</v>
      </c>
      <c r="AQ25" s="126">
        <v>0</v>
      </c>
      <c r="AR25" s="126">
        <v>0</v>
      </c>
      <c r="AS25" s="126">
        <v>64</v>
      </c>
      <c r="AT25" s="126">
        <v>88.639</v>
      </c>
      <c r="AU25" s="126">
        <v>65.39054</v>
      </c>
      <c r="AV25" s="126">
        <v>33</v>
      </c>
      <c r="AW25" s="126">
        <v>46.718</v>
      </c>
      <c r="AX25" s="126">
        <v>35.78986</v>
      </c>
      <c r="AY25" s="126">
        <v>0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7">
        <f>SUM(C25,I25,O25,U25,AA25,AG25,AM25,AS25,AY25)</f>
        <v>89</v>
      </c>
      <c r="BF25" s="128"/>
      <c r="BG25" s="129">
        <f t="shared" si="1"/>
        <v>96.88988</v>
      </c>
      <c r="BH25" s="128">
        <f t="shared" si="2"/>
        <v>121</v>
      </c>
      <c r="BI25" s="128"/>
      <c r="BJ25" s="129">
        <f t="shared" si="3"/>
        <v>92.09194</v>
      </c>
      <c r="BK25" s="130" t="s">
        <v>83</v>
      </c>
    </row>
    <row r="26" spans="1:62" s="130" customFormat="1" ht="18">
      <c r="A26" s="124">
        <v>13</v>
      </c>
      <c r="B26" s="125" t="s">
        <v>3</v>
      </c>
      <c r="C26" s="126">
        <v>6</v>
      </c>
      <c r="D26" s="126">
        <v>7261.9</v>
      </c>
      <c r="E26" s="126">
        <v>4.33212</v>
      </c>
      <c r="F26" s="126">
        <v>9</v>
      </c>
      <c r="G26" s="126">
        <v>13718.514</v>
      </c>
      <c r="H26" s="126">
        <v>6.11008</v>
      </c>
      <c r="I26" s="126">
        <v>29</v>
      </c>
      <c r="J26" s="126">
        <v>21.6</v>
      </c>
      <c r="K26" s="126">
        <v>12.03324</v>
      </c>
      <c r="L26" s="126">
        <v>36</v>
      </c>
      <c r="M26" s="126">
        <v>48.39</v>
      </c>
      <c r="N26" s="126">
        <v>21.52974</v>
      </c>
      <c r="O26" s="126">
        <v>1</v>
      </c>
      <c r="P26" s="126">
        <v>0.75</v>
      </c>
      <c r="Q26" s="126">
        <v>0.40758</v>
      </c>
      <c r="R26" s="126">
        <v>2</v>
      </c>
      <c r="S26" s="126">
        <v>1.3</v>
      </c>
      <c r="T26" s="126">
        <v>8.4937</v>
      </c>
      <c r="U26" s="126">
        <v>12</v>
      </c>
      <c r="V26" s="126">
        <v>10.03</v>
      </c>
      <c r="W26" s="126">
        <v>5.69548</v>
      </c>
      <c r="X26" s="126">
        <v>5</v>
      </c>
      <c r="Y26" s="126">
        <v>3.5</v>
      </c>
      <c r="Z26" s="126">
        <v>2.20564</v>
      </c>
      <c r="AA26" s="126">
        <v>7</v>
      </c>
      <c r="AB26" s="126">
        <v>29161</v>
      </c>
      <c r="AC26" s="126">
        <v>7.49696</v>
      </c>
      <c r="AD26" s="126">
        <v>1</v>
      </c>
      <c r="AE26" s="126">
        <v>575</v>
      </c>
      <c r="AF26" s="126">
        <v>1.22325</v>
      </c>
      <c r="AG26" s="126">
        <v>17</v>
      </c>
      <c r="AH26" s="126">
        <v>23.154</v>
      </c>
      <c r="AI26" s="126">
        <v>16.20926</v>
      </c>
      <c r="AJ26" s="126">
        <v>15</v>
      </c>
      <c r="AK26" s="126">
        <v>65.63</v>
      </c>
      <c r="AL26" s="126">
        <v>46.76186</v>
      </c>
      <c r="AM26" s="126">
        <v>11</v>
      </c>
      <c r="AN26" s="126">
        <v>17.242</v>
      </c>
      <c r="AO26" s="126">
        <v>11.60343</v>
      </c>
      <c r="AP26" s="126">
        <v>9</v>
      </c>
      <c r="AQ26" s="126">
        <v>34.08</v>
      </c>
      <c r="AR26" s="126">
        <v>10.15915</v>
      </c>
      <c r="AS26" s="126">
        <v>58</v>
      </c>
      <c r="AT26" s="126">
        <v>80.45</v>
      </c>
      <c r="AU26" s="126">
        <v>68.02319</v>
      </c>
      <c r="AV26" s="126">
        <v>30</v>
      </c>
      <c r="AW26" s="126">
        <v>47.73</v>
      </c>
      <c r="AX26" s="126">
        <v>35.83861</v>
      </c>
      <c r="AY26" s="126">
        <v>0</v>
      </c>
      <c r="AZ26" s="126">
        <v>0</v>
      </c>
      <c r="BA26" s="126">
        <v>0</v>
      </c>
      <c r="BB26" s="126">
        <v>0</v>
      </c>
      <c r="BC26" s="126">
        <v>0</v>
      </c>
      <c r="BD26" s="126">
        <v>0</v>
      </c>
      <c r="BE26" s="127">
        <f t="shared" si="0"/>
        <v>141</v>
      </c>
      <c r="BF26" s="128"/>
      <c r="BG26" s="129">
        <f t="shared" si="1"/>
        <v>125.80126</v>
      </c>
      <c r="BH26" s="128">
        <f t="shared" si="2"/>
        <v>107</v>
      </c>
      <c r="BI26" s="128"/>
      <c r="BJ26" s="129">
        <f t="shared" si="3"/>
        <v>132.32203</v>
      </c>
    </row>
    <row r="27" spans="1:62" ht="15">
      <c r="A27" s="85"/>
      <c r="B27" s="86" t="s">
        <v>14</v>
      </c>
      <c r="C27" s="87">
        <f>SUM(C14:C26)</f>
        <v>130</v>
      </c>
      <c r="D27" s="87">
        <f aca="true" t="shared" si="4" ref="D27:BJ27">SUM(D14:D26)</f>
        <v>230828.3638461538</v>
      </c>
      <c r="E27" s="87">
        <f t="shared" si="4"/>
        <v>87.69417000000001</v>
      </c>
      <c r="F27" s="87">
        <f t="shared" si="4"/>
        <v>64</v>
      </c>
      <c r="G27" s="87">
        <f t="shared" si="4"/>
        <v>87147.38595604395</v>
      </c>
      <c r="H27" s="87">
        <f t="shared" si="4"/>
        <v>44.98459</v>
      </c>
      <c r="I27" s="87">
        <f t="shared" si="4"/>
        <v>189</v>
      </c>
      <c r="J27" s="87">
        <f t="shared" si="4"/>
        <v>60102.84605845587</v>
      </c>
      <c r="K27" s="87">
        <f t="shared" si="4"/>
        <v>97.68470099999999</v>
      </c>
      <c r="L27" s="87">
        <f t="shared" si="4"/>
        <v>582</v>
      </c>
      <c r="M27" s="87">
        <f t="shared" si="4"/>
        <v>50700.72260840335</v>
      </c>
      <c r="N27" s="87">
        <f t="shared" si="4"/>
        <v>208.42033000000004</v>
      </c>
      <c r="O27" s="87">
        <f t="shared" si="4"/>
        <v>176</v>
      </c>
      <c r="P27" s="87">
        <f t="shared" si="4"/>
        <v>252.53729161290323</v>
      </c>
      <c r="Q27" s="87">
        <f t="shared" si="4"/>
        <v>152.77661999999998</v>
      </c>
      <c r="R27" s="87">
        <f t="shared" si="4"/>
        <v>67</v>
      </c>
      <c r="S27" s="87">
        <f t="shared" si="4"/>
        <v>165.2831404218362</v>
      </c>
      <c r="T27" s="87">
        <f t="shared" si="4"/>
        <v>47.81846999999999</v>
      </c>
      <c r="U27" s="87">
        <f t="shared" si="4"/>
        <v>45</v>
      </c>
      <c r="V27" s="87">
        <f t="shared" si="4"/>
        <v>2569.313413255361</v>
      </c>
      <c r="W27" s="87">
        <f t="shared" si="4"/>
        <v>32.60021</v>
      </c>
      <c r="X27" s="87">
        <f t="shared" si="4"/>
        <v>17</v>
      </c>
      <c r="Y27" s="87">
        <f t="shared" si="4"/>
        <v>82.18545098039215</v>
      </c>
      <c r="Z27" s="87">
        <f t="shared" si="4"/>
        <v>20.75398</v>
      </c>
      <c r="AA27" s="87">
        <f t="shared" si="4"/>
        <v>30</v>
      </c>
      <c r="AB27" s="87">
        <f t="shared" si="4"/>
        <v>111269.60936507936</v>
      </c>
      <c r="AC27" s="87">
        <f t="shared" si="4"/>
        <v>33.9408</v>
      </c>
      <c r="AD27" s="87">
        <f t="shared" si="4"/>
        <v>17</v>
      </c>
      <c r="AE27" s="87">
        <f t="shared" si="4"/>
        <v>33687.32366522367</v>
      </c>
      <c r="AF27" s="87">
        <f t="shared" si="4"/>
        <v>13.63208</v>
      </c>
      <c r="AG27" s="87">
        <f t="shared" si="4"/>
        <v>114</v>
      </c>
      <c r="AH27" s="87">
        <f t="shared" si="4"/>
        <v>497.4216583333332</v>
      </c>
      <c r="AI27" s="87">
        <f t="shared" si="4"/>
        <v>184.33059</v>
      </c>
      <c r="AJ27" s="87">
        <f t="shared" si="4"/>
        <v>74</v>
      </c>
      <c r="AK27" s="87">
        <f t="shared" si="4"/>
        <v>131.3467925</v>
      </c>
      <c r="AL27" s="87">
        <f t="shared" si="4"/>
        <v>65.8646</v>
      </c>
      <c r="AM27" s="87">
        <f t="shared" si="4"/>
        <v>304</v>
      </c>
      <c r="AN27" s="87">
        <f t="shared" si="4"/>
        <v>246.93380391920164</v>
      </c>
      <c r="AO27" s="87">
        <f t="shared" si="4"/>
        <v>403.0478599999999</v>
      </c>
      <c r="AP27" s="87">
        <f t="shared" si="4"/>
        <v>221</v>
      </c>
      <c r="AQ27" s="87">
        <f t="shared" si="4"/>
        <v>162.78109272469328</v>
      </c>
      <c r="AR27" s="87">
        <f t="shared" si="4"/>
        <v>276.16026000000005</v>
      </c>
      <c r="AS27" s="87">
        <f t="shared" si="4"/>
        <v>821</v>
      </c>
      <c r="AT27" s="87">
        <f t="shared" si="4"/>
        <v>1091.3458665</v>
      </c>
      <c r="AU27" s="87">
        <f t="shared" si="4"/>
        <v>869.14047</v>
      </c>
      <c r="AV27" s="87">
        <f t="shared" si="4"/>
        <v>375</v>
      </c>
      <c r="AW27" s="87">
        <f t="shared" si="4"/>
        <v>388.2575260416667</v>
      </c>
      <c r="AX27" s="87">
        <f t="shared" si="4"/>
        <v>366.63106</v>
      </c>
      <c r="AY27" s="87">
        <f t="shared" si="4"/>
        <v>0</v>
      </c>
      <c r="AZ27" s="87">
        <f t="shared" si="4"/>
        <v>0</v>
      </c>
      <c r="BA27" s="87">
        <f t="shared" si="4"/>
        <v>0</v>
      </c>
      <c r="BB27" s="87">
        <f t="shared" si="4"/>
        <v>0</v>
      </c>
      <c r="BC27" s="87">
        <f t="shared" si="4"/>
        <v>0</v>
      </c>
      <c r="BD27" s="87">
        <f t="shared" si="4"/>
        <v>0</v>
      </c>
      <c r="BE27" s="88">
        <f>SUM(BE14:BE26)</f>
        <v>1809</v>
      </c>
      <c r="BF27" s="87">
        <f t="shared" si="4"/>
        <v>0</v>
      </c>
      <c r="BG27" s="87">
        <f t="shared" si="4"/>
        <v>1861.215421</v>
      </c>
      <c r="BH27" s="88">
        <f>SUM(BH14:BH26)</f>
        <v>1417</v>
      </c>
      <c r="BI27" s="87">
        <f t="shared" si="4"/>
        <v>0</v>
      </c>
      <c r="BJ27" s="87">
        <f t="shared" si="4"/>
        <v>1044.26537</v>
      </c>
    </row>
    <row r="28" spans="1:60" ht="15">
      <c r="A28" s="34"/>
      <c r="B28" s="35"/>
      <c r="BE28" s="51">
        <v>1817</v>
      </c>
      <c r="BH28" s="51">
        <v>1428</v>
      </c>
    </row>
    <row r="30" spans="29:32" ht="15">
      <c r="AC30" s="1">
        <f>W27+AC27</f>
        <v>66.54101</v>
      </c>
      <c r="AF30" s="1">
        <f>Z27+AF27</f>
        <v>34.38606</v>
      </c>
    </row>
    <row r="32" spans="57:60" ht="15">
      <c r="BE32" s="51">
        <v>1584</v>
      </c>
      <c r="BH32" s="51">
        <v>1224</v>
      </c>
    </row>
    <row r="33" spans="57:60" ht="15">
      <c r="BE33" s="51">
        <f>BE32-BE27</f>
        <v>-225</v>
      </c>
      <c r="BH33" s="51">
        <f>BH32-BH27</f>
        <v>-193</v>
      </c>
    </row>
  </sheetData>
  <mergeCells count="91">
    <mergeCell ref="AS9:AX9"/>
    <mergeCell ref="AY9:BD9"/>
    <mergeCell ref="BE9:BJ9"/>
    <mergeCell ref="AM9:AR9"/>
    <mergeCell ref="U2:AL2"/>
    <mergeCell ref="U4:AL4"/>
    <mergeCell ref="U6:AL6"/>
    <mergeCell ref="AM2:BJ2"/>
    <mergeCell ref="AM4:BJ4"/>
    <mergeCell ref="AM6:BJ6"/>
    <mergeCell ref="BE10:BJ10"/>
    <mergeCell ref="BE11:BG11"/>
    <mergeCell ref="BH11:BJ11"/>
    <mergeCell ref="BE12:BF12"/>
    <mergeCell ref="BH12:BI12"/>
    <mergeCell ref="BG12:BG13"/>
    <mergeCell ref="BJ12:BJ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A9:AF9"/>
    <mergeCell ref="AA10:AF10"/>
    <mergeCell ref="AG11:AI11"/>
    <mergeCell ref="AJ11:AL11"/>
    <mergeCell ref="AG9:AL9"/>
    <mergeCell ref="AA11:AC11"/>
    <mergeCell ref="AD11:AF11"/>
    <mergeCell ref="AA12:AB12"/>
    <mergeCell ref="AD12:AE12"/>
    <mergeCell ref="AC12:AC13"/>
    <mergeCell ref="AF12:AF13"/>
    <mergeCell ref="U10:Z10"/>
    <mergeCell ref="I9:N9"/>
    <mergeCell ref="O9:T9"/>
    <mergeCell ref="U9:Z9"/>
    <mergeCell ref="I10:N10"/>
    <mergeCell ref="U12:V12"/>
    <mergeCell ref="X12:Y12"/>
    <mergeCell ref="X11:Z11"/>
    <mergeCell ref="Z12:Z13"/>
    <mergeCell ref="A2:T2"/>
    <mergeCell ref="A4:T4"/>
    <mergeCell ref="A6:T6"/>
    <mergeCell ref="C9:H9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</mergeCells>
  <conditionalFormatting sqref="AY14:BD26">
    <cfRule type="cellIs" priority="1" dxfId="1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NREGS-1</cp:lastModifiedBy>
  <cp:lastPrinted>2007-11-07T06:22:00Z</cp:lastPrinted>
  <dcterms:created xsi:type="dcterms:W3CDTF">2006-05-18T07:00:18Z</dcterms:created>
  <dcterms:modified xsi:type="dcterms:W3CDTF">2007-12-05T10:09:22Z</dcterms:modified>
  <cp:category/>
  <cp:version/>
  <cp:contentType/>
  <cp:contentStatus/>
</cp:coreProperties>
</file>